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harts/chart1.xml" ContentType="application/vnd.openxmlformats-officedocument.drawingml.chart+xml"/>
  <Override PartName="/xl/comments2.xml" ContentType="application/vnd.openxmlformats-officedocument.spreadsheetml.comments+xml"/>
  <Override PartName="/xl/drawings/drawing2.xml" ContentType="application/vnd.openxmlformats-officedocument.drawing+xml"/>
  <Override PartName="/xl/charts/chart2.xml" ContentType="application/vnd.openxmlformats-officedocument.drawingml.chart+xml"/>
  <Override PartName="/xl/charts/style1.xml" ContentType="application/vnd.ms-office.chartstyle+xml"/>
  <Override PartName="/xl/charts/colors1.xml" ContentType="application/vnd.ms-office.chartcolorstyle+xml"/>
  <Override PartName="/xl/charts/chart3.xml" ContentType="application/vnd.openxmlformats-officedocument.drawingml.chart+xml"/>
  <Override PartName="/xl/charts/style2.xml" ContentType="application/vnd.ms-office.chartstyle+xml"/>
  <Override PartName="/xl/charts/colors2.xml" ContentType="application/vnd.ms-office.chartcolorstyle+xml"/>
  <Override PartName="/xl/charts/chart4.xml" ContentType="application/vnd.openxmlformats-officedocument.drawingml.chart+xml"/>
  <Override PartName="/xl/charts/style3.xml" ContentType="application/vnd.ms-office.chartstyle+xml"/>
  <Override PartName="/xl/charts/colors3.xml" ContentType="application/vnd.ms-office.chartcolorstyle+xml"/>
  <Override PartName="/xl/drawings/drawing3.xml" ContentType="application/vnd.openxmlformats-officedocument.drawing+xml"/>
  <Override PartName="/xl/charts/chart5.xml" ContentType="application/vnd.openxmlformats-officedocument.drawingml.chart+xml"/>
  <Override PartName="/xl/drawings/drawing4.xml" ContentType="application/vnd.openxmlformats-officedocument.drawing+xml"/>
  <Override PartName="/xl/charts/chart6.xml" ContentType="application/vnd.openxmlformats-officedocument.drawingml.chart+xml"/>
  <Override PartName="/xl/charts/style4.xml" ContentType="application/vnd.ms-office.chartstyle+xml"/>
  <Override PartName="/xl/charts/colors4.xml" ContentType="application/vnd.ms-office.chartcolorstyle+xml"/>
  <Override PartName="/xl/charts/chart7.xml" ContentType="application/vnd.openxmlformats-officedocument.drawingml.chart+xml"/>
  <Override PartName="/xl/charts/style5.xml" ContentType="application/vnd.ms-office.chartstyle+xml"/>
  <Override PartName="/xl/charts/colors5.xml" ContentType="application/vnd.ms-office.chartcolorstyle+xml"/>
  <Override PartName="/xl/charts/chart8.xml" ContentType="application/vnd.openxmlformats-officedocument.drawingml.chart+xml"/>
  <Override PartName="/xl/charts/style6.xml" ContentType="application/vnd.ms-office.chartstyle+xml"/>
  <Override PartName="/xl/charts/colors6.xml" ContentType="application/vnd.ms-office.chartcolorstyle+xml"/>
  <Override PartName="/xl/drawings/drawing5.xml" ContentType="application/vnd.openxmlformats-officedocument.drawing+xml"/>
  <Override PartName="/xl/charts/chart9.xml" ContentType="application/vnd.openxmlformats-officedocument.drawingml.chart+xml"/>
  <Override PartName="/xl/charts/style7.xml" ContentType="application/vnd.ms-office.chartstyle+xml"/>
  <Override PartName="/xl/charts/colors7.xml" ContentType="application/vnd.ms-office.chartcolorstyle+xml"/>
  <Override PartName="/xl/comments3.xml" ContentType="application/vnd.openxmlformats-officedocument.spreadsheetml.comments+xml"/>
  <Override PartName="/xl/drawings/drawing6.xml" ContentType="application/vnd.openxmlformats-officedocument.drawing+xml"/>
  <Override PartName="/xl/charts/chart10.xml" ContentType="application/vnd.openxmlformats-officedocument.drawingml.chart+xml"/>
  <Override PartName="/xl/charts/style8.xml" ContentType="application/vnd.ms-office.chartstyle+xml"/>
  <Override PartName="/xl/charts/colors8.xml" ContentType="application/vnd.ms-office.chartcolorstyle+xml"/>
  <Override PartName="/xl/drawings/drawing7.xml" ContentType="application/vnd.openxmlformats-officedocument.drawing+xml"/>
  <Override PartName="/xl/charts/chart11.xml" ContentType="application/vnd.openxmlformats-officedocument.drawingml.chart+xml"/>
  <Override PartName="/xl/charts/style9.xml" ContentType="application/vnd.ms-office.chartstyle+xml"/>
  <Override PartName="/xl/charts/colors9.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S:\AFMA\Policy Secretariat\Publications\Australian Financial Markets Report\2016\DRAFT REPORT\"/>
    </mc:Choice>
  </mc:AlternateContent>
  <bookViews>
    <workbookView xWindow="0" yWindow="0" windowWidth="28800" windowHeight="12375" firstSheet="3" activeTab="8"/>
  </bookViews>
  <sheets>
    <sheet name="Exchange-Traded Product 1" sheetId="1" r:id="rId1"/>
    <sheet name="Exchange-Traded Product 2" sheetId="2" r:id="rId2"/>
    <sheet name="Exchange-Traded Product 3" sheetId="3" r:id="rId3"/>
    <sheet name="Exchange-Traded Product 4" sheetId="4" r:id="rId4"/>
    <sheet name="Exchange-Traded Product 5" sheetId="11" r:id="rId5"/>
    <sheet name="ASX 20 yr bond futures graph" sheetId="12" r:id="rId6"/>
    <sheet name="FX" sheetId="5" r:id="rId7"/>
    <sheet name="Fixed Income and NTI" sheetId="13" r:id="rId8"/>
    <sheet name="IRD Turnover 1" sheetId="6" r:id="rId9"/>
    <sheet name="IRD Turnover 2 " sheetId="7" r:id="rId10"/>
    <sheet name="OTC Derivatives Outstandings" sheetId="8" r:id="rId11"/>
    <sheet name="Repo 1" sheetId="10" r:id="rId12"/>
    <sheet name="Repo 2" sheetId="9" r:id="rId13"/>
  </sheets>
  <externalReferences>
    <externalReference r:id="rId14"/>
    <externalReference r:id="rId15"/>
    <externalReference r:id="rId16"/>
    <externalReference r:id="rId17"/>
    <externalReference r:id="rId18"/>
  </externalReferenc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50" i="13" l="1"/>
  <c r="D48" i="13"/>
  <c r="D38" i="13"/>
  <c r="D37" i="13"/>
  <c r="D36" i="13"/>
  <c r="D33" i="13"/>
  <c r="D32" i="13"/>
  <c r="D31" i="13"/>
  <c r="D30" i="13"/>
  <c r="D24" i="13"/>
  <c r="D22" i="13"/>
  <c r="D20" i="13"/>
  <c r="D18" i="13"/>
  <c r="D16" i="13"/>
  <c r="D14" i="13"/>
  <c r="D12" i="13"/>
  <c r="D11" i="13"/>
  <c r="D10" i="13"/>
  <c r="D8" i="13"/>
  <c r="D7" i="13"/>
  <c r="D6" i="13"/>
  <c r="D5" i="13"/>
  <c r="D4" i="13"/>
  <c r="D3" i="13"/>
  <c r="K35" i="1" l="1"/>
  <c r="J35" i="1"/>
  <c r="I35" i="1"/>
  <c r="H35" i="1"/>
  <c r="E11" i="12" l="1"/>
  <c r="E10" i="12"/>
  <c r="E9" i="12"/>
  <c r="E8" i="12"/>
  <c r="E7" i="12"/>
  <c r="E6" i="12"/>
  <c r="V24" i="9" l="1"/>
  <c r="R24" i="9"/>
  <c r="Q24" i="9"/>
  <c r="V23" i="9"/>
  <c r="R23" i="9"/>
  <c r="Q23" i="9"/>
  <c r="V22" i="9"/>
  <c r="R22" i="9"/>
  <c r="Q22" i="9"/>
  <c r="P22" i="9"/>
  <c r="V21" i="9"/>
  <c r="R21" i="9"/>
  <c r="Q21" i="9"/>
  <c r="P21" i="9"/>
  <c r="V20" i="9"/>
  <c r="R20" i="9"/>
  <c r="Q20" i="9"/>
  <c r="P20" i="9"/>
  <c r="V19" i="9"/>
  <c r="R19" i="9"/>
  <c r="Q19" i="9"/>
  <c r="P19" i="9"/>
  <c r="V18" i="9"/>
  <c r="R18" i="9"/>
  <c r="Q18" i="9"/>
  <c r="P18" i="9"/>
  <c r="V17" i="9"/>
  <c r="R17" i="9"/>
  <c r="Q17" i="9"/>
  <c r="P17" i="9"/>
  <c r="V16" i="9"/>
  <c r="R16" i="9"/>
  <c r="Q16" i="9"/>
  <c r="P16" i="9"/>
  <c r="V15" i="9"/>
  <c r="R15" i="9"/>
  <c r="Q15" i="9"/>
  <c r="P15" i="9"/>
  <c r="V14" i="9"/>
  <c r="R14" i="9"/>
  <c r="Q14" i="9"/>
  <c r="P14" i="9"/>
  <c r="V13" i="9"/>
  <c r="R13" i="9"/>
  <c r="Q13" i="9"/>
  <c r="P13" i="9"/>
  <c r="V12" i="9"/>
  <c r="R12" i="9"/>
  <c r="Q12" i="9"/>
  <c r="P12" i="9"/>
  <c r="V11" i="9"/>
  <c r="R11" i="9"/>
  <c r="Q11" i="9"/>
  <c r="P11" i="9"/>
  <c r="V10" i="9"/>
  <c r="R10" i="9"/>
  <c r="Q10" i="9"/>
  <c r="P10" i="9"/>
  <c r="V9" i="9"/>
  <c r="R9" i="9"/>
  <c r="Q9" i="9"/>
  <c r="P9" i="9"/>
  <c r="V8" i="9"/>
  <c r="R8" i="9"/>
  <c r="Q8" i="9"/>
  <c r="P8" i="9"/>
  <c r="V7" i="9"/>
  <c r="R7" i="9"/>
  <c r="Q7" i="9"/>
  <c r="P7" i="9"/>
  <c r="V6" i="9"/>
  <c r="R6" i="9"/>
  <c r="Q6" i="9"/>
  <c r="P6" i="9"/>
  <c r="I9" i="8" l="1"/>
  <c r="I8" i="8"/>
  <c r="I7" i="8"/>
  <c r="I6" i="8"/>
  <c r="I5" i="8"/>
  <c r="J51" i="7" l="1"/>
  <c r="H51" i="7"/>
  <c r="G51" i="7"/>
  <c r="F51" i="7"/>
  <c r="E51" i="7"/>
  <c r="D51" i="7"/>
  <c r="C51" i="7"/>
  <c r="B51" i="7"/>
  <c r="J47" i="7"/>
  <c r="E47" i="7"/>
  <c r="C47" i="7"/>
  <c r="B47" i="7"/>
  <c r="J39" i="7"/>
  <c r="E39" i="7"/>
  <c r="C39" i="7"/>
  <c r="B39" i="7"/>
  <c r="J31" i="7"/>
  <c r="E31" i="7"/>
  <c r="C31" i="7"/>
  <c r="B31" i="7"/>
  <c r="J15" i="7"/>
  <c r="H15" i="7"/>
  <c r="G15" i="7"/>
  <c r="F15" i="7"/>
  <c r="E15" i="7"/>
  <c r="D15" i="7"/>
  <c r="C15" i="7"/>
  <c r="B15" i="7"/>
  <c r="J11" i="7"/>
  <c r="E11" i="7"/>
  <c r="C11" i="7"/>
  <c r="B11" i="7"/>
  <c r="J7" i="7"/>
  <c r="E7" i="7"/>
  <c r="C7" i="7"/>
  <c r="B7" i="7"/>
  <c r="H34" i="6" l="1"/>
  <c r="H33" i="6"/>
  <c r="H32" i="6"/>
  <c r="H31" i="6"/>
  <c r="H28" i="6"/>
  <c r="H26" i="6"/>
  <c r="H24" i="6"/>
  <c r="H23" i="6"/>
  <c r="H22" i="6"/>
  <c r="H21" i="6"/>
  <c r="H18" i="6"/>
  <c r="H17" i="6"/>
  <c r="H16" i="6"/>
  <c r="F38" i="4" l="1"/>
  <c r="E38" i="4"/>
  <c r="D38" i="4"/>
  <c r="C38" i="4"/>
  <c r="B38" i="4"/>
  <c r="F31" i="4"/>
  <c r="E31" i="4"/>
  <c r="D31" i="4"/>
  <c r="C31" i="4"/>
  <c r="B31" i="4"/>
  <c r="F24" i="4"/>
  <c r="E24" i="4"/>
  <c r="D24" i="4"/>
  <c r="C24" i="4"/>
  <c r="B24" i="4"/>
  <c r="F17" i="4"/>
  <c r="E17" i="4"/>
  <c r="D17" i="4"/>
  <c r="C17" i="4"/>
  <c r="B17" i="4"/>
  <c r="F10" i="4"/>
  <c r="E10" i="4"/>
  <c r="D10" i="4"/>
  <c r="C10" i="4"/>
  <c r="B10" i="4"/>
  <c r="H88" i="3"/>
  <c r="B79" i="3"/>
  <c r="E77" i="3"/>
  <c r="K73" i="3"/>
  <c r="J61" i="3"/>
  <c r="I61" i="3"/>
  <c r="H61" i="3"/>
  <c r="F61" i="3"/>
  <c r="E61" i="3"/>
  <c r="D61" i="3"/>
  <c r="C61" i="3"/>
  <c r="B61" i="3"/>
  <c r="K60" i="3"/>
  <c r="K61" i="3" s="1"/>
  <c r="K59" i="3"/>
  <c r="K58" i="3"/>
  <c r="J58" i="3"/>
  <c r="F58" i="3"/>
  <c r="K48" i="3"/>
  <c r="J48" i="3"/>
  <c r="I48" i="3"/>
  <c r="H48" i="3"/>
  <c r="F48" i="3"/>
  <c r="E48" i="3"/>
  <c r="D48" i="3"/>
  <c r="C48" i="3"/>
  <c r="B48" i="3"/>
  <c r="K46" i="3"/>
  <c r="K45" i="3"/>
  <c r="K44" i="3"/>
  <c r="L39" i="3"/>
  <c r="K39" i="3"/>
  <c r="J39" i="3"/>
  <c r="I39" i="3"/>
  <c r="H39" i="3"/>
  <c r="F39" i="3"/>
  <c r="E39" i="3"/>
  <c r="D39" i="3"/>
  <c r="C39" i="3"/>
  <c r="B39" i="3"/>
  <c r="K38" i="3"/>
  <c r="K37" i="3"/>
  <c r="K36" i="3"/>
  <c r="K25" i="3"/>
  <c r="J25" i="3"/>
  <c r="I25" i="3"/>
  <c r="H25" i="3"/>
  <c r="F25" i="3"/>
  <c r="E25" i="3"/>
  <c r="J21" i="3"/>
  <c r="J15" i="3"/>
  <c r="I15" i="3"/>
  <c r="H15" i="3"/>
  <c r="G15" i="3"/>
  <c r="F15" i="3"/>
  <c r="E15" i="3"/>
  <c r="D15" i="3"/>
  <c r="C15" i="3"/>
  <c r="B15" i="3"/>
  <c r="K14" i="3"/>
  <c r="K15" i="3" s="1"/>
  <c r="K13" i="3"/>
  <c r="K12" i="3"/>
  <c r="J10" i="3"/>
  <c r="D75" i="2"/>
  <c r="C75" i="2"/>
  <c r="D74" i="2"/>
  <c r="C74" i="2"/>
  <c r="D73" i="2"/>
  <c r="C73" i="2"/>
  <c r="A73" i="2" s="1"/>
  <c r="E72" i="2"/>
  <c r="A72" i="2"/>
  <c r="E71" i="2"/>
  <c r="A71" i="2"/>
  <c r="N36" i="2"/>
  <c r="N35" i="2"/>
  <c r="M35" i="2"/>
  <c r="M36" i="2" s="1"/>
  <c r="L35" i="2"/>
  <c r="L36" i="2" s="1"/>
  <c r="D32" i="2"/>
  <c r="C32" i="2"/>
  <c r="B32" i="2"/>
  <c r="F23" i="2"/>
  <c r="E23" i="2"/>
  <c r="D23" i="2"/>
  <c r="C23" i="2"/>
  <c r="B23" i="2"/>
  <c r="O13" i="2"/>
  <c r="L13" i="2"/>
  <c r="D11" i="2"/>
  <c r="C11" i="2"/>
  <c r="B11" i="2"/>
  <c r="O10" i="2"/>
  <c r="L10" i="2"/>
  <c r="O9" i="2"/>
  <c r="L9" i="2"/>
  <c r="B66" i="1"/>
  <c r="C66" i="1" s="1"/>
  <c r="C45" i="1"/>
  <c r="B45" i="1"/>
  <c r="D43" i="1"/>
  <c r="D42" i="1"/>
  <c r="E35" i="1"/>
  <c r="D35" i="1"/>
  <c r="C35" i="1"/>
  <c r="B35" i="1"/>
  <c r="F23" i="1"/>
  <c r="E23" i="1"/>
  <c r="D23" i="1"/>
  <c r="C23" i="1"/>
  <c r="B23" i="1"/>
  <c r="F22" i="1"/>
  <c r="F21" i="1"/>
  <c r="F20" i="1"/>
  <c r="D12" i="1"/>
  <c r="C12" i="1"/>
  <c r="B12" i="1"/>
  <c r="E73" i="2" l="1"/>
  <c r="E75" i="2"/>
  <c r="E74" i="2"/>
  <c r="D44" i="1"/>
  <c r="D45" i="1" s="1"/>
</calcChain>
</file>

<file path=xl/comments1.xml><?xml version="1.0" encoding="utf-8"?>
<comments xmlns="http://schemas.openxmlformats.org/spreadsheetml/2006/main">
  <authors>
    <author>Jackie Slee</author>
  </authors>
  <commentList>
    <comment ref="B10" authorId="0" shapeId="0">
      <text>
        <r>
          <rPr>
            <b/>
            <sz val="9"/>
            <color indexed="81"/>
            <rFont val="Tahoma"/>
            <family val="2"/>
          </rPr>
          <t>Jackie Slee:</t>
        </r>
        <r>
          <rPr>
            <sz val="9"/>
            <color indexed="81"/>
            <rFont val="Tahoma"/>
            <family val="2"/>
          </rPr>
          <t xml:space="preserve">
JS stats says 101469.569</t>
        </r>
      </text>
    </comment>
    <comment ref="B22" authorId="0" shapeId="0">
      <text>
        <r>
          <rPr>
            <b/>
            <sz val="9"/>
            <color indexed="81"/>
            <rFont val="Tahoma"/>
            <family val="2"/>
          </rPr>
          <t>Jackie Slee:</t>
        </r>
        <r>
          <rPr>
            <sz val="9"/>
            <color indexed="81"/>
            <rFont val="Tahoma"/>
            <family val="2"/>
          </rPr>
          <t xml:space="preserve">
See WFE Wksheet 2 - DCS Support master File of monthly WFE stats.xlsx
</t>
        </r>
      </text>
    </comment>
    <comment ref="B29" authorId="0" shapeId="0">
      <text>
        <r>
          <rPr>
            <b/>
            <sz val="9"/>
            <color indexed="81"/>
            <rFont val="Tahoma"/>
            <family val="2"/>
          </rPr>
          <t>Jackie Slee:</t>
        </r>
        <r>
          <rPr>
            <sz val="9"/>
            <color indexed="81"/>
            <rFont val="Tahoma"/>
            <family val="2"/>
          </rPr>
          <t xml:space="preserve">
ASX annual report</t>
        </r>
      </text>
    </comment>
    <comment ref="D29" authorId="0" shapeId="0">
      <text>
        <r>
          <rPr>
            <b/>
            <sz val="9"/>
            <color indexed="81"/>
            <rFont val="Tahoma"/>
            <family val="2"/>
          </rPr>
          <t>Jackie Slee:</t>
        </r>
        <r>
          <rPr>
            <sz val="9"/>
            <color indexed="81"/>
            <rFont val="Tahoma"/>
            <family val="2"/>
          </rPr>
          <t xml:space="preserve">
Business Objects - Karen Webb's warrants search</t>
        </r>
      </text>
    </comment>
    <comment ref="B30" authorId="0" shapeId="0">
      <text>
        <r>
          <rPr>
            <b/>
            <sz val="9"/>
            <color indexed="81"/>
            <rFont val="Tahoma"/>
            <family val="2"/>
          </rPr>
          <t>Jackie Slee:</t>
        </r>
        <r>
          <rPr>
            <sz val="9"/>
            <color indexed="81"/>
            <rFont val="Tahoma"/>
            <family val="2"/>
          </rPr>
          <t xml:space="preserve">
ASX annual report</t>
        </r>
      </text>
    </comment>
    <comment ref="D30" authorId="0" shapeId="0">
      <text>
        <r>
          <rPr>
            <b/>
            <sz val="9"/>
            <color indexed="81"/>
            <rFont val="Tahoma"/>
            <family val="2"/>
          </rPr>
          <t>Jackie Slee:</t>
        </r>
        <r>
          <rPr>
            <sz val="9"/>
            <color indexed="81"/>
            <rFont val="Tahoma"/>
            <family val="2"/>
          </rPr>
          <t xml:space="preserve">
Business Objects - Karen Webb's warrants search</t>
        </r>
      </text>
    </comment>
    <comment ref="B31" authorId="0" shapeId="0">
      <text>
        <r>
          <rPr>
            <b/>
            <sz val="9"/>
            <color indexed="81"/>
            <rFont val="Tahoma"/>
            <family val="2"/>
          </rPr>
          <t>Jackie Slee:</t>
        </r>
        <r>
          <rPr>
            <sz val="9"/>
            <color indexed="81"/>
            <rFont val="Tahoma"/>
            <family val="2"/>
          </rPr>
          <t xml:space="preserve">
ASX annual report says 2886
Karen Trau's file (taken over from Marcus Christoe) says 3131</t>
        </r>
      </text>
    </comment>
  </commentList>
</comments>
</file>

<file path=xl/comments2.xml><?xml version="1.0" encoding="utf-8"?>
<comments xmlns="http://schemas.openxmlformats.org/spreadsheetml/2006/main">
  <authors>
    <author>Jackie Slee</author>
  </authors>
  <commentList>
    <comment ref="J11" authorId="0" shapeId="0">
      <text>
        <r>
          <rPr>
            <b/>
            <sz val="9"/>
            <color indexed="81"/>
            <rFont val="Tahoma"/>
            <family val="2"/>
          </rPr>
          <t>Jackie Slee:</t>
        </r>
        <r>
          <rPr>
            <sz val="9"/>
            <color indexed="81"/>
            <rFont val="Tahoma"/>
            <family val="2"/>
          </rPr>
          <t xml:space="preserve">
OI + AP
</t>
        </r>
      </text>
    </comment>
    <comment ref="J13" authorId="0" shapeId="0">
      <text>
        <r>
          <rPr>
            <b/>
            <sz val="9"/>
            <color indexed="81"/>
            <rFont val="Tahoma"/>
            <family val="2"/>
          </rPr>
          <t>Jackie Slee:</t>
        </r>
        <r>
          <rPr>
            <sz val="9"/>
            <color indexed="81"/>
            <rFont val="Tahoma"/>
            <family val="2"/>
          </rPr>
          <t xml:space="preserve">
Indices + LTIR-NZ + STIR*</t>
        </r>
      </text>
    </comment>
    <comment ref="F14" authorId="0" shapeId="0">
      <text>
        <r>
          <rPr>
            <b/>
            <sz val="9"/>
            <color indexed="81"/>
            <rFont val="Tahoma"/>
            <family val="2"/>
          </rPr>
          <t>Jackie Slee:</t>
        </r>
        <r>
          <rPr>
            <sz val="9"/>
            <color indexed="81"/>
            <rFont val="Tahoma"/>
            <family val="2"/>
          </rPr>
          <t xml:space="preserve">
Peter Stewart's data says 36,079,664
This number was published in the SFE Monthly Vol &amp; OI report</t>
        </r>
      </text>
    </comment>
    <comment ref="J14" authorId="0" shapeId="0">
      <text>
        <r>
          <rPr>
            <b/>
            <sz val="9"/>
            <color indexed="81"/>
            <rFont val="Tahoma"/>
            <family val="2"/>
          </rPr>
          <t>Jackie Slee:</t>
        </r>
        <r>
          <rPr>
            <sz val="9"/>
            <color indexed="81"/>
            <rFont val="Tahoma"/>
            <family val="2"/>
          </rPr>
          <t xml:space="preserve">
Indices + LTIR NZ</t>
        </r>
      </text>
    </comment>
    <comment ref="K14" authorId="0" shapeId="0">
      <text>
        <r>
          <rPr>
            <b/>
            <sz val="9"/>
            <color indexed="81"/>
            <rFont val="Tahoma"/>
            <family val="2"/>
          </rPr>
          <t>Jackie Slee:</t>
        </r>
        <r>
          <rPr>
            <sz val="9"/>
            <color indexed="81"/>
            <rFont val="Tahoma"/>
            <family val="2"/>
          </rPr>
          <t xml:space="preserve">
JS total - 134,828.83
Peter Stewart's data</t>
        </r>
      </text>
    </comment>
  </commentList>
</comments>
</file>

<file path=xl/comments3.xml><?xml version="1.0" encoding="utf-8"?>
<comments xmlns="http://schemas.openxmlformats.org/spreadsheetml/2006/main">
  <authors>
    <author>Peter Jones</author>
  </authors>
  <commentList>
    <comment ref="A12" authorId="0" shapeId="0">
      <text>
        <r>
          <rPr>
            <b/>
            <sz val="8"/>
            <color indexed="81"/>
            <rFont val="Tahoma"/>
            <family val="2"/>
          </rPr>
          <t>Peter Jones:</t>
        </r>
        <r>
          <rPr>
            <sz val="8"/>
            <color indexed="81"/>
            <rFont val="Tahoma"/>
            <family val="2"/>
          </rPr>
          <t xml:space="preserve">
This </t>
        </r>
        <r>
          <rPr>
            <u/>
            <sz val="8"/>
            <color indexed="81"/>
            <rFont val="Tahoma"/>
            <family val="2"/>
          </rPr>
          <t>does</t>
        </r>
        <r>
          <rPr>
            <sz val="8"/>
            <color indexed="81"/>
            <rFont val="Tahoma"/>
            <family val="2"/>
          </rPr>
          <t xml:space="preserve"> include basis or Inflation swaps
</t>
        </r>
      </text>
    </comment>
  </commentList>
</comments>
</file>

<file path=xl/sharedStrings.xml><?xml version="1.0" encoding="utf-8"?>
<sst xmlns="http://schemas.openxmlformats.org/spreadsheetml/2006/main" count="1639" uniqueCount="725">
  <si>
    <t>Exchange Traded Market Data</t>
  </si>
  <si>
    <t>PRIMARY MARKET ACTIVITY</t>
  </si>
  <si>
    <t>New capital raisings for cash (A$ m)</t>
  </si>
  <si>
    <t>Floats</t>
  </si>
  <si>
    <t>Secondary raisings*</t>
  </si>
  <si>
    <t>Total Cash Equity Raisings</t>
  </si>
  <si>
    <t>2013-14</t>
  </si>
  <si>
    <t>2014-15</t>
  </si>
  <si>
    <t>2015-16</t>
  </si>
  <si>
    <t>* Includes rights issues, placements, calls, options, employee share plans, DRPs and Share Purchase plans</t>
  </si>
  <si>
    <t>Companies listed on ASX at 30 June 2016</t>
  </si>
  <si>
    <t>No. of Companies with Quoted Securities</t>
  </si>
  <si>
    <t>Market Capitalisation of all Listed Equities</t>
  </si>
  <si>
    <t>Domestic Companies with Quoted Equities</t>
  </si>
  <si>
    <t>Market Capitalisation with Listed Domestic Equities</t>
  </si>
  <si>
    <t>Market Value of Average Domestic Company</t>
  </si>
  <si>
    <t>SECONDARY MARKET ACTIVITY</t>
  </si>
  <si>
    <t>Equity trading on ASX</t>
  </si>
  <si>
    <t>Annual value 
(A$ m)</t>
  </si>
  <si>
    <t>Trades 
('000)</t>
  </si>
  <si>
    <t>Average daily trades</t>
  </si>
  <si>
    <t>Average daily value (A$ m)</t>
  </si>
  <si>
    <t>Turnover as % of average market cap (A$ b)</t>
  </si>
  <si>
    <t>Equity turnover</t>
  </si>
  <si>
    <t>Average Domestic Market Cap</t>
  </si>
  <si>
    <t>% Liquidity</t>
  </si>
  <si>
    <t>Average domestic market cap</t>
  </si>
  <si>
    <t>AVERAGE</t>
  </si>
  <si>
    <t>Equity Derivatives</t>
  </si>
  <si>
    <t>Montlhy volume &amp; open interest reports</t>
  </si>
  <si>
    <t>Turnover by Contract Volume ('000)</t>
  </si>
  <si>
    <t>ASX Trade</t>
  </si>
  <si>
    <t>ASX Trade 24</t>
  </si>
  <si>
    <t>Total Contracts*</t>
  </si>
  <si>
    <r>
      <t>SPI 200</t>
    </r>
    <r>
      <rPr>
        <b/>
        <vertAlign val="superscript"/>
        <sz val="9"/>
        <color theme="0"/>
        <rFont val="Arial"/>
        <family val="2"/>
      </rPr>
      <t>®</t>
    </r>
    <r>
      <rPr>
        <b/>
        <sz val="9"/>
        <color theme="0"/>
        <rFont val="Arial"/>
        <family val="2"/>
      </rPr>
      <t xml:space="preserve"> Futures</t>
    </r>
  </si>
  <si>
    <r>
      <t>SPI 200</t>
    </r>
    <r>
      <rPr>
        <b/>
        <vertAlign val="superscript"/>
        <sz val="9"/>
        <color theme="0"/>
        <rFont val="Arial"/>
        <family val="2"/>
      </rPr>
      <t>®</t>
    </r>
    <r>
      <rPr>
        <b/>
        <sz val="9"/>
        <color theme="0"/>
        <rFont val="Arial"/>
        <family val="2"/>
      </rPr>
      <t xml:space="preserve"> Options</t>
    </r>
  </si>
  <si>
    <t>Jan-Jun 2015</t>
  </si>
  <si>
    <t>FY15</t>
  </si>
  <si>
    <t>Jul-Dec 2015</t>
  </si>
  <si>
    <t>% change</t>
  </si>
  <si>
    <t>2015 full year</t>
  </si>
  <si>
    <t>* Includes Stock Options, Cash Index Options and LEPOs</t>
  </si>
  <si>
    <t>Jan-Jun 2016</t>
  </si>
  <si>
    <t>FY16</t>
  </si>
  <si>
    <t>Turnover by Notional Value (A$ b)</t>
  </si>
  <si>
    <t xml:space="preserve">Equity Options </t>
  </si>
  <si>
    <t>Cash Index Options *</t>
  </si>
  <si>
    <t xml:space="preserve">Equity LEPOs </t>
  </si>
  <si>
    <r>
      <t>SPI 200</t>
    </r>
    <r>
      <rPr>
        <b/>
        <vertAlign val="superscript"/>
        <sz val="9"/>
        <color theme="0"/>
        <rFont val="Arial"/>
        <family val="2"/>
      </rPr>
      <t>®</t>
    </r>
    <r>
      <rPr>
        <b/>
        <sz val="9"/>
        <color theme="0"/>
        <rFont val="Arial"/>
        <family val="2"/>
      </rPr>
      <t xml:space="preserve"> Futures </t>
    </r>
  </si>
  <si>
    <t>WFE monthly data</t>
  </si>
  <si>
    <t>Notional value ($m)</t>
  </si>
  <si>
    <t>Equity options (SSO)</t>
  </si>
  <si>
    <t>Cash index options</t>
  </si>
  <si>
    <t>Equity LEPOs</t>
  </si>
  <si>
    <t>* Includes Cash Index LEPOs</t>
  </si>
  <si>
    <t>Warrants: No. on Issue, Turnover by Number of Trades and Contract Value</t>
  </si>
  <si>
    <t>No. on Issue</t>
  </si>
  <si>
    <t>Trades ('000)</t>
  </si>
  <si>
    <t xml:space="preserve"> Contract Value (A$ m)</t>
  </si>
  <si>
    <t>Data from previous years has been reviewed and some figures have been adjusted.</t>
  </si>
  <si>
    <t>Billions</t>
  </si>
  <si>
    <t xml:space="preserve">Cash Equity Turnover has increased as has  SPI 200 notional value turnover </t>
  </si>
  <si>
    <t>$A bn</t>
  </si>
  <si>
    <t>Year</t>
  </si>
  <si>
    <t>Cash Equity Turnover</t>
  </si>
  <si>
    <t>SPI 200® Futures Turnover</t>
  </si>
  <si>
    <t>Futures to Cash Ratio</t>
  </si>
  <si>
    <t>2011-12</t>
  </si>
  <si>
    <t>2012-13</t>
  </si>
  <si>
    <t>Interest Rate and Energy Derivatives</t>
  </si>
  <si>
    <t>Turnover by Contract Volume</t>
  </si>
  <si>
    <t>(‘000 contracts)</t>
  </si>
  <si>
    <t>30 Day (IB)</t>
  </si>
  <si>
    <t>90 Day Bills (IR)</t>
  </si>
  <si>
    <t>NZD 90 Day Bills (BB)</t>
  </si>
  <si>
    <t>3 Year Bonds 
(YT, YS, YO, YD)</t>
  </si>
  <si>
    <t>10 Year Bonds (XT, XS)</t>
  </si>
  <si>
    <t>20 Year Bonds (XX)*</t>
  </si>
  <si>
    <t>Electricity**</t>
  </si>
  <si>
    <t>Grain</t>
  </si>
  <si>
    <t>Other ***</t>
  </si>
  <si>
    <t>Total Exchange</t>
  </si>
  <si>
    <t xml:space="preserve">Futures </t>
  </si>
  <si>
    <t>2010-11</t>
  </si>
  <si>
    <t>-</t>
  </si>
  <si>
    <t xml:space="preserve">Options </t>
  </si>
  <si>
    <t>n/a</t>
  </si>
  <si>
    <t>Turnover by Contract Value</t>
  </si>
  <si>
    <t>(A$ b)</t>
  </si>
  <si>
    <t>3 Year Bonds 
(YT, YS)</t>
  </si>
  <si>
    <t>Futures and Options Open Interest at 30 June 2016</t>
  </si>
  <si>
    <t>haven't checked 2008-11 total exchange data</t>
  </si>
  <si>
    <t>* introduced September 2015</t>
  </si>
  <si>
    <t>** Includes NZ Energy securities</t>
  </si>
  <si>
    <t>*** includes VIX and sector futures, ASX SPI 200, mini-ASX SPI 200, NZD denominated interest rate securities</t>
  </si>
  <si>
    <t>Hidden rows</t>
  </si>
  <si>
    <t>Agric</t>
  </si>
  <si>
    <t>Electricity</t>
  </si>
  <si>
    <t>IB</t>
  </si>
  <si>
    <t>XT  F</t>
  </si>
  <si>
    <t>F</t>
  </si>
  <si>
    <t>WK</t>
  </si>
  <si>
    <t>Futures &amp; options Cdties  minus gas &amp; ags</t>
  </si>
  <si>
    <t>XS  F</t>
  </si>
  <si>
    <t>KK</t>
  </si>
  <si>
    <t>YT</t>
  </si>
  <si>
    <t>XT  O</t>
  </si>
  <si>
    <t>VW</t>
  </si>
  <si>
    <t>YS</t>
  </si>
  <si>
    <t>XO  O</t>
  </si>
  <si>
    <t>KW</t>
  </si>
  <si>
    <t>NZ Elect F</t>
  </si>
  <si>
    <t>O</t>
  </si>
  <si>
    <t>XD  O</t>
  </si>
  <si>
    <t>UB</t>
  </si>
  <si>
    <t>NZ Elect O</t>
  </si>
  <si>
    <t>YO</t>
  </si>
  <si>
    <t>KB</t>
  </si>
  <si>
    <t>YD</t>
  </si>
  <si>
    <t>US</t>
  </si>
  <si>
    <t>KS</t>
  </si>
  <si>
    <t>VC</t>
  </si>
  <si>
    <t>KC</t>
  </si>
  <si>
    <t>GW</t>
  </si>
  <si>
    <t>Bonds and Hybrids</t>
  </si>
  <si>
    <t>Number</t>
  </si>
  <si>
    <t>Market cap
 (A$ b)</t>
  </si>
  <si>
    <t>Value 
(A$ m)</t>
  </si>
  <si>
    <t>Volume</t>
  </si>
  <si>
    <t>Total trades 
(#)</t>
  </si>
  <si>
    <t xml:space="preserve">http://www.asx.com.au/documents/products/ASX_Bond_Monthly_Update_-_June_16.pdf </t>
  </si>
  <si>
    <t>Australian Government Bonds (AGBs)</t>
  </si>
  <si>
    <t>Corporate Bonds - Fixed Rate</t>
  </si>
  <si>
    <t>Number, market cap</t>
  </si>
  <si>
    <t>Val, vol, # trades</t>
  </si>
  <si>
    <t>Martin Dinh (formerly Marcus Christoe) sends monthly Bond and Hybrid data - the June file contains historical data for easy addition</t>
  </si>
  <si>
    <t>Corporate Bonds - Floating Rate (FRNs)</t>
  </si>
  <si>
    <t>Preference shares</t>
  </si>
  <si>
    <t>http://www.asx.com.au/documents/products/ASX_Hybrids_Monthly_update_-_June_16.pdf</t>
  </si>
  <si>
    <t>Convertible notes</t>
  </si>
  <si>
    <t>Number and Market Cap are as at 30 June. Value, volume and number of trades are the totals for the financial year.</t>
  </si>
  <si>
    <r>
      <t>FOREIGN EXCHANGE TURNOVER IN AUSTRALIA</t>
    </r>
    <r>
      <rPr>
        <vertAlign val="superscript"/>
        <sz val="10"/>
        <color theme="1"/>
        <rFont val="Arial"/>
        <family val="2"/>
      </rPr>
      <t>a</t>
    </r>
  </si>
  <si>
    <t xml:space="preserve"> AUD$ billion</t>
  </si>
  <si>
    <t>Transactions</t>
  </si>
  <si>
    <t>by foreign</t>
  </si>
  <si>
    <t>Financial institutions local</t>
  </si>
  <si>
    <t>Financial institutions overseas</t>
  </si>
  <si>
    <t>Non-financial institutions</t>
  </si>
  <si>
    <t>Total</t>
  </si>
  <si>
    <t>exchange</t>
  </si>
  <si>
    <t>Institutions</t>
  </si>
  <si>
    <t>dealers with:</t>
  </si>
  <si>
    <t>local</t>
  </si>
  <si>
    <t>overseas</t>
  </si>
  <si>
    <t>Source</t>
  </si>
  <si>
    <t>RBA</t>
  </si>
  <si>
    <t>AUD Spot Foreign Exchange</t>
  </si>
  <si>
    <t>2002-03</t>
  </si>
  <si>
    <t>2003-04</t>
  </si>
  <si>
    <t>2004-05</t>
  </si>
  <si>
    <t>2005-06</t>
  </si>
  <si>
    <t>2006-07</t>
  </si>
  <si>
    <t>2007-08</t>
  </si>
  <si>
    <t>2008-09</t>
  </si>
  <si>
    <t>2009-10</t>
  </si>
  <si>
    <t>Non-AUD Spot Foreign Exchange</t>
  </si>
  <si>
    <t>AUD Forward Foreign Exchange</t>
  </si>
  <si>
    <t>Non-AUD Forward Foreign Exchange</t>
  </si>
  <si>
    <t>AUD Swap Foreign Exchange</t>
  </si>
  <si>
    <t>Non-AUD Swap Foreign Exchange</t>
  </si>
  <si>
    <t>Total Foreign Exchange Spot, Forward and Swap Turnover</t>
  </si>
  <si>
    <r>
      <t xml:space="preserve">a </t>
    </r>
    <r>
      <rPr>
        <sz val="9"/>
        <color theme="1"/>
        <rFont val="Arial"/>
        <family val="2"/>
      </rPr>
      <t>The Reserve Bank of Australia reduced the frequency of its survey data collection from monthly to quarterly in January 2013.  As such, the 2012-13 total is based on reported monthly data for July-December 2012 and January and April 2013, with estimates used for the remaining months (February, March, May and June 2013). These estimates are based on historical seasonal patterns in the reported monthly data. Data for the 2013-14 financial year and onwards represents monthly data collected on a quarterly basis (for January, April, July and October) and annualised.</t>
    </r>
  </si>
  <si>
    <t>Daily average turnover, US$ billion</t>
  </si>
  <si>
    <t>Forward rate agreements</t>
  </si>
  <si>
    <t>Swaps</t>
  </si>
  <si>
    <t>Options</t>
  </si>
  <si>
    <t>(a) Adjusted for local inter-dealer double counting</t>
  </si>
  <si>
    <t>(b) Totals may not sum due to rounding</t>
  </si>
  <si>
    <t>Source: RBA</t>
  </si>
  <si>
    <t>By type of transaction</t>
  </si>
  <si>
    <t>% change 2013-16</t>
  </si>
  <si>
    <t>Forward Rate Agreements</t>
  </si>
  <si>
    <t>Financial institutions - local</t>
  </si>
  <si>
    <t>Financial institutions - overseas</t>
  </si>
  <si>
    <t>*</t>
  </si>
  <si>
    <t>*Indicates less than US$50 million</t>
  </si>
  <si>
    <r>
      <t>OTC Interest Rate Derivatives Turnover by Counterparty</t>
    </r>
    <r>
      <rPr>
        <b/>
        <vertAlign val="superscript"/>
        <sz val="12"/>
        <rFont val="Arial"/>
        <family val="2"/>
      </rPr>
      <t>(a)(b)</t>
    </r>
  </si>
  <si>
    <r>
      <t>OTC Interest Rate Derivatives Turnover</t>
    </r>
    <r>
      <rPr>
        <b/>
        <vertAlign val="superscript"/>
        <sz val="12"/>
        <rFont val="Arial"/>
        <family val="2"/>
      </rPr>
      <t>(a)(b)</t>
    </r>
  </si>
  <si>
    <t>April</t>
  </si>
  <si>
    <t>AUD</t>
  </si>
  <si>
    <t>USD</t>
  </si>
  <si>
    <t>EUR</t>
  </si>
  <si>
    <t>GBP</t>
  </si>
  <si>
    <t>JPY</t>
  </si>
  <si>
    <t>Other</t>
  </si>
  <si>
    <t>(b)  Totals may not sum due to rounding</t>
  </si>
  <si>
    <r>
      <t>OTC Interest Rate Derivatives Turnover</t>
    </r>
    <r>
      <rPr>
        <b/>
        <vertAlign val="superscript"/>
        <sz val="14"/>
        <color indexed="8"/>
        <rFont val="Calibri"/>
        <family val="2"/>
      </rPr>
      <t>(a)(b)</t>
    </r>
  </si>
  <si>
    <t>Interest Rate Derivatives Annual Turnover by Product (AUD million)</t>
  </si>
  <si>
    <t>Bank</t>
  </si>
  <si>
    <t>Asset Manager</t>
  </si>
  <si>
    <t>Investment manager</t>
  </si>
  <si>
    <t>Hedge Fund</t>
  </si>
  <si>
    <t>Insurance</t>
  </si>
  <si>
    <t>Pensions</t>
  </si>
  <si>
    <t>Corporate</t>
  </si>
  <si>
    <t>Healthcare</t>
  </si>
  <si>
    <t>FIXED / FLOATING SWAPS - AUD</t>
  </si>
  <si>
    <t>TENOR BASIS SWAPS - AUD</t>
  </si>
  <si>
    <t>NON-AUD SINGLE CURRENCY (IN AUD)</t>
  </si>
  <si>
    <t>INFLATION-LINKED SWAPS - AUD</t>
  </si>
  <si>
    <t>OVERNIGHT INDEX SWAPS - AUD</t>
  </si>
  <si>
    <t>OVERNIGHT INDEX SWAPS - NZD (IN AUD)</t>
  </si>
  <si>
    <t>OVERNIGHT INDEX SWAPS - OTHER (IN AUD)</t>
  </si>
  <si>
    <t>AUD FRA</t>
  </si>
  <si>
    <t>USD FRA (IN AUD)</t>
  </si>
  <si>
    <t>NZD FRA (IN AUD)</t>
  </si>
  <si>
    <t>OTHER FRA (IN AUD)</t>
  </si>
  <si>
    <t>TOTAL</t>
  </si>
  <si>
    <t>Source: LCH SwapClear</t>
  </si>
  <si>
    <t xml:space="preserve">Notes: Both side of the trade are reported. If, when reporting geographic activity, a trade is between one party based in Australia and the other with a party offshore, then only the Australia side is included. If the report is just covering volume or trade count then both sides are reported no matter where the parties are based. </t>
  </si>
  <si>
    <t>As at 3 July 2015</t>
  </si>
  <si>
    <t>As at 4 July 2016</t>
  </si>
  <si>
    <t>All OTC Open Positions by Asset Class</t>
  </si>
  <si>
    <t>% change in gross notional</t>
  </si>
  <si>
    <t>Asset Class</t>
  </si>
  <si>
    <t>Gross Notional (AUD)</t>
  </si>
  <si>
    <t>Contracts</t>
  </si>
  <si>
    <t>COMMODITY</t>
  </si>
  <si>
    <t>CREDIT</t>
  </si>
  <si>
    <t>EQUITY</t>
  </si>
  <si>
    <t>FOREIGNEXCHANGE</t>
  </si>
  <si>
    <t>INTERESTRATE</t>
  </si>
  <si>
    <t>Grand Total</t>
  </si>
  <si>
    <t>All OTC Credit Derivatives Positions by Currency of Denomination</t>
  </si>
  <si>
    <t>Currency</t>
  </si>
  <si>
    <t>Gross Notional (Native)</t>
  </si>
  <si>
    <t>Gross Notional (AUD EQ)</t>
  </si>
  <si>
    <t>All Other Currencies</t>
  </si>
  <si>
    <t>All OTC Equity Derivatives Positions by Currency of Denomination</t>
  </si>
  <si>
    <t>CAD</t>
  </si>
  <si>
    <t>BRL</t>
  </si>
  <si>
    <t>CHF</t>
  </si>
  <si>
    <t>HKD</t>
  </si>
  <si>
    <t>DKK</t>
  </si>
  <si>
    <t>INR</t>
  </si>
  <si>
    <t>KRW</t>
  </si>
  <si>
    <t>MYR</t>
  </si>
  <si>
    <t>NZD</t>
  </si>
  <si>
    <t>SGD</t>
  </si>
  <si>
    <t>THB</t>
  </si>
  <si>
    <t>TWD</t>
  </si>
  <si>
    <t>NOK</t>
  </si>
  <si>
    <t>OTHERS</t>
  </si>
  <si>
    <t>SEK</t>
  </si>
  <si>
    <t>ZAR</t>
  </si>
  <si>
    <t>All OTC Interest Rate Derivatives Positions by Currency of Denomination (excluding Cross Currency Swaps)</t>
  </si>
  <si>
    <t>CNY</t>
  </si>
  <si>
    <t>CLP</t>
  </si>
  <si>
    <t>COP</t>
  </si>
  <si>
    <t>CZK</t>
  </si>
  <si>
    <t>MXN</t>
  </si>
  <si>
    <t>HUF</t>
  </si>
  <si>
    <t>IDR</t>
  </si>
  <si>
    <t>PHP</t>
  </si>
  <si>
    <t>PLN</t>
  </si>
  <si>
    <t>All OTC Interest Rate Cross Currency Swaps by Currency of Denomination, 4 July 2016</t>
  </si>
  <si>
    <t>AUD/AUD</t>
  </si>
  <si>
    <t>AUD/EUR</t>
  </si>
  <si>
    <t>AUD/GBP</t>
  </si>
  <si>
    <t>AUD/HKD</t>
  </si>
  <si>
    <t>AUD/JPY</t>
  </si>
  <si>
    <t>AUD/NZD</t>
  </si>
  <si>
    <t>AUD/SGD</t>
  </si>
  <si>
    <t>AUD/USD</t>
  </si>
  <si>
    <t>CAD/USD</t>
  </si>
  <si>
    <t>CHF/AUD</t>
  </si>
  <si>
    <t>CHF/NZD</t>
  </si>
  <si>
    <t>CHF/USD</t>
  </si>
  <si>
    <t>CNY/AUD</t>
  </si>
  <si>
    <t>CNY/HKD</t>
  </si>
  <si>
    <t>CNY/USD</t>
  </si>
  <si>
    <t>EUR/AUD</t>
  </si>
  <si>
    <t>EUR/EUR</t>
  </si>
  <si>
    <t>EUR/GBP</t>
  </si>
  <si>
    <t>EUR/JPY</t>
  </si>
  <si>
    <t>EUR/NZD</t>
  </si>
  <si>
    <t>EUR/USD</t>
  </si>
  <si>
    <t>GBP/AUD</t>
  </si>
  <si>
    <t>GBP/EUR</t>
  </si>
  <si>
    <t>GBP/NZD</t>
  </si>
  <si>
    <t>GBP/USD</t>
  </si>
  <si>
    <t>HKD/AUD</t>
  </si>
  <si>
    <t>HKD/USD</t>
  </si>
  <si>
    <t>IDR/USD</t>
  </si>
  <si>
    <t>INR/USD</t>
  </si>
  <si>
    <t>JPY/AUD</t>
  </si>
  <si>
    <t>JPY/USD</t>
  </si>
  <si>
    <t>JPY/EUR</t>
  </si>
  <si>
    <t>KRW/USD</t>
  </si>
  <si>
    <t>MXN/USD</t>
  </si>
  <si>
    <t>NOK/AUD</t>
  </si>
  <si>
    <t>NOK/USD</t>
  </si>
  <si>
    <t>MYR/USD</t>
  </si>
  <si>
    <t>NZD/AUD</t>
  </si>
  <si>
    <t>NZD/EUR</t>
  </si>
  <si>
    <t>NZD/GBP</t>
  </si>
  <si>
    <t>NZD/USD</t>
  </si>
  <si>
    <t>PHP/USD</t>
  </si>
  <si>
    <t>SGD/AUD</t>
  </si>
  <si>
    <t>NZD/NZD</t>
  </si>
  <si>
    <t>SGD/USD</t>
  </si>
  <si>
    <t>TWD/USD</t>
  </si>
  <si>
    <t>USD/AUD</t>
  </si>
  <si>
    <t>USD/CAD</t>
  </si>
  <si>
    <t>USD/CHF</t>
  </si>
  <si>
    <t>TRY/USD</t>
  </si>
  <si>
    <t>USD/CNY</t>
  </si>
  <si>
    <t>USD/EUR</t>
  </si>
  <si>
    <t>USD/GBP</t>
  </si>
  <si>
    <t>USD/HKD</t>
  </si>
  <si>
    <t>USD/INR</t>
  </si>
  <si>
    <t>USD/JPY</t>
  </si>
  <si>
    <t>USD/NZD</t>
  </si>
  <si>
    <t>USD/SGD</t>
  </si>
  <si>
    <t>ZAR/USD</t>
  </si>
  <si>
    <t>USD/KRW</t>
  </si>
  <si>
    <t>USD/USD</t>
  </si>
  <si>
    <t>All OTC FX Derivatives Positions by Currency of Denomination</t>
  </si>
  <si>
    <t>AED/AUD</t>
  </si>
  <si>
    <t>AED/USD</t>
  </si>
  <si>
    <t>AUD/AED</t>
  </si>
  <si>
    <t>ARS/USD</t>
  </si>
  <si>
    <t>AUD/BRL</t>
  </si>
  <si>
    <t>AUD/CAD</t>
  </si>
  <si>
    <t>AUD/CHF</t>
  </si>
  <si>
    <t>AUD/CLP</t>
  </si>
  <si>
    <t>AUD/CNH</t>
  </si>
  <si>
    <t>AUD/CNY</t>
  </si>
  <si>
    <t>AUD/CZK</t>
  </si>
  <si>
    <t>AUD/DKK</t>
  </si>
  <si>
    <t>AUD/FJD</t>
  </si>
  <si>
    <t>AUD/ILS</t>
  </si>
  <si>
    <t>AUD/HUF</t>
  </si>
  <si>
    <t>AUD/INR</t>
  </si>
  <si>
    <t>AUD/IDR</t>
  </si>
  <si>
    <t>AUD/KRW</t>
  </si>
  <si>
    <t>AUD/MXN</t>
  </si>
  <si>
    <t>AUD/MYR</t>
  </si>
  <si>
    <t>AUD/NOK</t>
  </si>
  <si>
    <t>AUD/OTHERS</t>
  </si>
  <si>
    <t>AUD/PHP</t>
  </si>
  <si>
    <t>AUD/PLN</t>
  </si>
  <si>
    <t>AUD/RUB</t>
  </si>
  <si>
    <t>AUD/SEK</t>
  </si>
  <si>
    <t>AUD/THB</t>
  </si>
  <si>
    <t>AUD/TWD</t>
  </si>
  <si>
    <t>AUD/XAU</t>
  </si>
  <si>
    <t>AUD/TRY</t>
  </si>
  <si>
    <t>AUD/ZAR</t>
  </si>
  <si>
    <t>BRL/AUD</t>
  </si>
  <si>
    <t>BRL/NZD</t>
  </si>
  <si>
    <t>BRL/USD</t>
  </si>
  <si>
    <t>CAD/AUD</t>
  </si>
  <si>
    <t>CAD/CHF</t>
  </si>
  <si>
    <t>BRL/EUR</t>
  </si>
  <si>
    <t>CAD/DKK</t>
  </si>
  <si>
    <t>BRL/GBP</t>
  </si>
  <si>
    <t>CAD/EUR</t>
  </si>
  <si>
    <t>BRL/JPY</t>
  </si>
  <si>
    <t>CAD/GBP</t>
  </si>
  <si>
    <t>CAD/HKD</t>
  </si>
  <si>
    <t>CAD/JPY</t>
  </si>
  <si>
    <t>CAD/NZD</t>
  </si>
  <si>
    <t>CAD/OTHERS</t>
  </si>
  <si>
    <t>CAD/SEK</t>
  </si>
  <si>
    <t>CAD/SGD</t>
  </si>
  <si>
    <t>CAD/ILS</t>
  </si>
  <si>
    <t>CHF/CAD</t>
  </si>
  <si>
    <t>CHF/EUR</t>
  </si>
  <si>
    <t>CAD/NOK</t>
  </si>
  <si>
    <t>CHF/GBP</t>
  </si>
  <si>
    <t>CHF/HKD</t>
  </si>
  <si>
    <t>CHF/JPY</t>
  </si>
  <si>
    <t>CHF/SGD</t>
  </si>
  <si>
    <t>CLP/AUD</t>
  </si>
  <si>
    <t>CLP/USD</t>
  </si>
  <si>
    <t>CNH/AUD</t>
  </si>
  <si>
    <t>CNH/USD</t>
  </si>
  <si>
    <t>CNY/EUR</t>
  </si>
  <si>
    <t>CHF/OTHERS</t>
  </si>
  <si>
    <t>CNY/JPY</t>
  </si>
  <si>
    <t>CHF/PLN</t>
  </si>
  <si>
    <t>CNY/NZD</t>
  </si>
  <si>
    <t>CHF/SEK</t>
  </si>
  <si>
    <t>CNY/OTHERS</t>
  </si>
  <si>
    <t>COP/USD</t>
  </si>
  <si>
    <t>CZK/USD</t>
  </si>
  <si>
    <t>DKK/AUD</t>
  </si>
  <si>
    <t>CNY/CAD</t>
  </si>
  <si>
    <t>DKK/EUR</t>
  </si>
  <si>
    <t>DKK/GBP</t>
  </si>
  <si>
    <t>DKK/NZD</t>
  </si>
  <si>
    <t>DKK/USD</t>
  </si>
  <si>
    <t>EUR/CAD</t>
  </si>
  <si>
    <t>CNY/SGD</t>
  </si>
  <si>
    <t>EUR/CHF</t>
  </si>
  <si>
    <t>EUR/CNH</t>
  </si>
  <si>
    <t>EUR/CNY</t>
  </si>
  <si>
    <t>CZK/AUD</t>
  </si>
  <si>
    <t>EUR/DKK</t>
  </si>
  <si>
    <t>CZK/EUR</t>
  </si>
  <si>
    <t>EUR/HKD</t>
  </si>
  <si>
    <t>DKK/CAD</t>
  </si>
  <si>
    <t>EUR/HUF</t>
  </si>
  <si>
    <t>EUR/INR</t>
  </si>
  <si>
    <t>DKK/HKD</t>
  </si>
  <si>
    <t>EUR/KRW</t>
  </si>
  <si>
    <t>DKK/JPY</t>
  </si>
  <si>
    <t>EUR/MXN</t>
  </si>
  <si>
    <t>DKK/NOK</t>
  </si>
  <si>
    <t>EUR/NOK</t>
  </si>
  <si>
    <t>DKK/SGD</t>
  </si>
  <si>
    <t>EUR/OTHERS</t>
  </si>
  <si>
    <t>EUR/PLN</t>
  </si>
  <si>
    <t>DOP/USD</t>
  </si>
  <si>
    <t>EUR/RUB</t>
  </si>
  <si>
    <t>EUR/SEK</t>
  </si>
  <si>
    <t>EUR/BRL</t>
  </si>
  <si>
    <t>EUR/SGD</t>
  </si>
  <si>
    <t>EUR/TRY</t>
  </si>
  <si>
    <t>EUR/ZAR</t>
  </si>
  <si>
    <t>EUR/CZK</t>
  </si>
  <si>
    <t>FJD/AUD</t>
  </si>
  <si>
    <t>GBP/CAD</t>
  </si>
  <si>
    <t>GBP/CHF</t>
  </si>
  <si>
    <t>GBP/CNY</t>
  </si>
  <si>
    <t>EUR/ILS</t>
  </si>
  <si>
    <t>GBP/GBP</t>
  </si>
  <si>
    <t>GBP/HKD</t>
  </si>
  <si>
    <t>GBP/INR</t>
  </si>
  <si>
    <t>GBP/JPY</t>
  </si>
  <si>
    <t>GBP/KRW</t>
  </si>
  <si>
    <t>GBP/MXN</t>
  </si>
  <si>
    <t>GBP/OTHERS</t>
  </si>
  <si>
    <t>GBP/SEK</t>
  </si>
  <si>
    <t>GBP/SGD</t>
  </si>
  <si>
    <t>GBP/ZAR</t>
  </si>
  <si>
    <t>EUR/THB</t>
  </si>
  <si>
    <t>HKD/CAD</t>
  </si>
  <si>
    <t>HKD/CNY</t>
  </si>
  <si>
    <t>EUR/XAU</t>
  </si>
  <si>
    <t>HKD/EUR</t>
  </si>
  <si>
    <t>HKD/GBP</t>
  </si>
  <si>
    <t>HKD/JPY</t>
  </si>
  <si>
    <t>FJD/NZD</t>
  </si>
  <si>
    <t>HKD/NZD</t>
  </si>
  <si>
    <t>FJD/USD</t>
  </si>
  <si>
    <t>HKD/OTHERS</t>
  </si>
  <si>
    <t>HKD/SGD</t>
  </si>
  <si>
    <t>GBP/BRL</t>
  </si>
  <si>
    <t>HUF/EUR</t>
  </si>
  <si>
    <t>HUF/USD</t>
  </si>
  <si>
    <t>GBP/DKK</t>
  </si>
  <si>
    <t>ILS/AUD</t>
  </si>
  <si>
    <t>ILS/USD</t>
  </si>
  <si>
    <t>INR/AUD</t>
  </si>
  <si>
    <t>INR/EUR</t>
  </si>
  <si>
    <t>INR/GBP</t>
  </si>
  <si>
    <t>INR/NZD</t>
  </si>
  <si>
    <t>GBP/MYR</t>
  </si>
  <si>
    <t>JPY/CAD</t>
  </si>
  <si>
    <t>GBP/NOK</t>
  </si>
  <si>
    <t>JPY/CHF</t>
  </si>
  <si>
    <t>JPY/CNY</t>
  </si>
  <si>
    <t>GBP/PLN</t>
  </si>
  <si>
    <t>JPY/GBP</t>
  </si>
  <si>
    <t>JPY/HKD</t>
  </si>
  <si>
    <t>JPY/KRW</t>
  </si>
  <si>
    <t>JPY/MXN</t>
  </si>
  <si>
    <t>JPY/NOK</t>
  </si>
  <si>
    <t>JPY/NZD</t>
  </si>
  <si>
    <t>JPY/OTHERS</t>
  </si>
  <si>
    <t>JPY/PLN</t>
  </si>
  <si>
    <t>HKD/DKK</t>
  </si>
  <si>
    <t>JPY/SEK</t>
  </si>
  <si>
    <t>JPY/SGD</t>
  </si>
  <si>
    <t>JPY/TRY</t>
  </si>
  <si>
    <t>JPY/ZAR</t>
  </si>
  <si>
    <t>KRW/AUD</t>
  </si>
  <si>
    <t>KRW/CNY</t>
  </si>
  <si>
    <t>HKD/THB</t>
  </si>
  <si>
    <t>KRW/EUR</t>
  </si>
  <si>
    <t>KRW/GBP</t>
  </si>
  <si>
    <t>HUF/AUD</t>
  </si>
  <si>
    <t>KRW/JPY</t>
  </si>
  <si>
    <t>KRW/NZD</t>
  </si>
  <si>
    <t>IDR/AUD</t>
  </si>
  <si>
    <t>MXN/AUD</t>
  </si>
  <si>
    <t>IDR/CAD</t>
  </si>
  <si>
    <t>MXN/EUR</t>
  </si>
  <si>
    <t>MXN/NZD</t>
  </si>
  <si>
    <t>ILS/CAD</t>
  </si>
  <si>
    <t>MYR/AUD</t>
  </si>
  <si>
    <t>MYR/CAD</t>
  </si>
  <si>
    <t>MYR/EUR</t>
  </si>
  <si>
    <t>MYR/GBP</t>
  </si>
  <si>
    <t>INR/SGD</t>
  </si>
  <si>
    <t>NOK/EUR</t>
  </si>
  <si>
    <t>NOK/GBP</t>
  </si>
  <si>
    <t>NOK/JPY</t>
  </si>
  <si>
    <t>JPY/BRL</t>
  </si>
  <si>
    <t>NZD/BRL</t>
  </si>
  <si>
    <t>NZD/CAD</t>
  </si>
  <si>
    <t>JPY/DKK</t>
  </si>
  <si>
    <t>NZD/CHF</t>
  </si>
  <si>
    <t>NZD/CNH</t>
  </si>
  <si>
    <t>JPY/FJD</t>
  </si>
  <si>
    <t>NZD/CNY</t>
  </si>
  <si>
    <t>NZD/DKK</t>
  </si>
  <si>
    <t>NZD/FJD</t>
  </si>
  <si>
    <t>NZD/HKD</t>
  </si>
  <si>
    <t>NZD/INR</t>
  </si>
  <si>
    <t>NZD/JPY</t>
  </si>
  <si>
    <t>NZD/KRW</t>
  </si>
  <si>
    <t>NZD/MXN</t>
  </si>
  <si>
    <t>NZD/NOK</t>
  </si>
  <si>
    <t>NZD/OTHERS</t>
  </si>
  <si>
    <t>JPY/TWD</t>
  </si>
  <si>
    <t>NZD/PHP</t>
  </si>
  <si>
    <t>NZD/SEK</t>
  </si>
  <si>
    <t>NZD/SGD</t>
  </si>
  <si>
    <t>NZD/THB</t>
  </si>
  <si>
    <t>NZD/TWD</t>
  </si>
  <si>
    <t>NZD/ZAR</t>
  </si>
  <si>
    <t>OTHERS/JPY</t>
  </si>
  <si>
    <t>OTHERS/USD</t>
  </si>
  <si>
    <t>LKR/USD</t>
  </si>
  <si>
    <t>PEN/USD</t>
  </si>
  <si>
    <t>MAD/AUD</t>
  </si>
  <si>
    <t>PHP/AUD</t>
  </si>
  <si>
    <t>PHP/NZD</t>
  </si>
  <si>
    <t>MXN/CAD</t>
  </si>
  <si>
    <t>PLN/AUD</t>
  </si>
  <si>
    <t>MXN/GBP</t>
  </si>
  <si>
    <t>PLN/EUR</t>
  </si>
  <si>
    <t>MXN/JPY</t>
  </si>
  <si>
    <t>PLN/GBP</t>
  </si>
  <si>
    <t>PLN/USD</t>
  </si>
  <si>
    <t>MXN/OTHERS</t>
  </si>
  <si>
    <t>RUB/AUD</t>
  </si>
  <si>
    <t>RUB/USD</t>
  </si>
  <si>
    <t>SEK/AUD</t>
  </si>
  <si>
    <t>SEK/EUR</t>
  </si>
  <si>
    <t>SEK/GBP</t>
  </si>
  <si>
    <t>SEK/JPY</t>
  </si>
  <si>
    <t>SEK/NOK</t>
  </si>
  <si>
    <t>NOK/CAD</t>
  </si>
  <si>
    <t>SEK/NZD</t>
  </si>
  <si>
    <t>SEK/USD</t>
  </si>
  <si>
    <t>SGD/CAD</t>
  </si>
  <si>
    <t>NOK/NZD</t>
  </si>
  <si>
    <t>SGD/CHF</t>
  </si>
  <si>
    <t>NOK/SEK</t>
  </si>
  <si>
    <t>SGD/EUR</t>
  </si>
  <si>
    <t>SGD/GBP</t>
  </si>
  <si>
    <t>SGD/HKD</t>
  </si>
  <si>
    <t>SGD/JPY</t>
  </si>
  <si>
    <t>SGD/NZD</t>
  </si>
  <si>
    <t>SGD/TWD</t>
  </si>
  <si>
    <t>THB/AUD</t>
  </si>
  <si>
    <t>THB/EUR</t>
  </si>
  <si>
    <t>THB/GBP</t>
  </si>
  <si>
    <t>THB/JPY</t>
  </si>
  <si>
    <t>THB/NZD</t>
  </si>
  <si>
    <t>THB/SGD</t>
  </si>
  <si>
    <t>THB/USD</t>
  </si>
  <si>
    <t>TRY/EUR</t>
  </si>
  <si>
    <t>TRY/JPY</t>
  </si>
  <si>
    <t>TWD/AUD</t>
  </si>
  <si>
    <t>TWD/NZD</t>
  </si>
  <si>
    <t>USD/AED</t>
  </si>
  <si>
    <t>USD/BRL</t>
  </si>
  <si>
    <t>NZD/XAU</t>
  </si>
  <si>
    <t>USD/CLP</t>
  </si>
  <si>
    <t>OTHERS/EUR</t>
  </si>
  <si>
    <t>USD/CNH</t>
  </si>
  <si>
    <t>PEN/AUD</t>
  </si>
  <si>
    <t>USD/COP</t>
  </si>
  <si>
    <t>USD/CZK</t>
  </si>
  <si>
    <t>PGK/AUD</t>
  </si>
  <si>
    <t>USD/DKK</t>
  </si>
  <si>
    <t>USD/FJD</t>
  </si>
  <si>
    <t>USD/HUF</t>
  </si>
  <si>
    <t>USD/IDR</t>
  </si>
  <si>
    <t>PLN/JPY</t>
  </si>
  <si>
    <t>USD/ILS</t>
  </si>
  <si>
    <t>PLN/NZD</t>
  </si>
  <si>
    <t>RON/USD</t>
  </si>
  <si>
    <t>USD/MXN</t>
  </si>
  <si>
    <t>RUB/EUR</t>
  </si>
  <si>
    <t>USD/MYR</t>
  </si>
  <si>
    <t>RUB/NZD</t>
  </si>
  <si>
    <t>USD/NOK</t>
  </si>
  <si>
    <t>SAR/USD</t>
  </si>
  <si>
    <t>USD/OTHERS</t>
  </si>
  <si>
    <t>USD/PEN</t>
  </si>
  <si>
    <t>SEK/CAD</t>
  </si>
  <si>
    <t>USD/PHP</t>
  </si>
  <si>
    <t>SEK/CHF</t>
  </si>
  <si>
    <t>USD/PLN</t>
  </si>
  <si>
    <t>USD/RUB</t>
  </si>
  <si>
    <t>USD/SEK</t>
  </si>
  <si>
    <t>USD/THB</t>
  </si>
  <si>
    <t>USD/TRY</t>
  </si>
  <si>
    <t>USD/TWD</t>
  </si>
  <si>
    <t>USD/XAG</t>
  </si>
  <si>
    <t>USD/XAU</t>
  </si>
  <si>
    <t>SGD/CNY</t>
  </si>
  <si>
    <t>USD/XPD</t>
  </si>
  <si>
    <t>SGD/DKK</t>
  </si>
  <si>
    <t>USD/XPT</t>
  </si>
  <si>
    <t>USD/ZAR</t>
  </si>
  <si>
    <t>XAG/OTHERS</t>
  </si>
  <si>
    <t>XAG/USD</t>
  </si>
  <si>
    <t>SGD/INR</t>
  </si>
  <si>
    <t>XAU/AUD</t>
  </si>
  <si>
    <t>XAU/OTHERS</t>
  </si>
  <si>
    <t>SGD/MYR</t>
  </si>
  <si>
    <t>XAU/USD</t>
  </si>
  <si>
    <t>XPD/OTHERS</t>
  </si>
  <si>
    <t>SGD/OTHERS</t>
  </si>
  <si>
    <t>XPD/USD</t>
  </si>
  <si>
    <t>SGD/THB</t>
  </si>
  <si>
    <t>XPT/OTHERS</t>
  </si>
  <si>
    <t>XPT/USD</t>
  </si>
  <si>
    <t>ZAR/AUD</t>
  </si>
  <si>
    <t>ZAR/EUR</t>
  </si>
  <si>
    <t>ZAR/GBP</t>
  </si>
  <si>
    <t>ZAR/JPY</t>
  </si>
  <si>
    <t>THB/HKD</t>
  </si>
  <si>
    <t>ZAR/NZD</t>
  </si>
  <si>
    <t>TRY/AUD</t>
  </si>
  <si>
    <t>TRY/NZD</t>
  </si>
  <si>
    <t>USD/ARS</t>
  </si>
  <si>
    <t>USD/DOP</t>
  </si>
  <si>
    <t>USD/LKR</t>
  </si>
  <si>
    <t>USD/RON</t>
  </si>
  <si>
    <t>USD/SAR</t>
  </si>
  <si>
    <t>UYU/USD</t>
  </si>
  <si>
    <t>XAG/EUR</t>
  </si>
  <si>
    <t>XAU/EUR</t>
  </si>
  <si>
    <t>XAU/GBP</t>
  </si>
  <si>
    <t>Source: DTCC</t>
  </si>
  <si>
    <t>SURVEY OF THE BOND AND REPO MARKET</t>
  </si>
  <si>
    <t>Respondents' positions in AUD securities</t>
  </si>
  <si>
    <t>$ billion</t>
  </si>
  <si>
    <t>Long positions</t>
  </si>
  <si>
    <t>Short positions</t>
  </si>
  <si>
    <t>Net positions</t>
  </si>
  <si>
    <t>AGS</t>
  </si>
  <si>
    <t>Semi-government debt</t>
  </si>
  <si>
    <t>Supranational, foreign agency and government guaranteed ADI securities</t>
  </si>
  <si>
    <t>ADI issued debt securities</t>
  </si>
  <si>
    <t>Asset-backed debt securities</t>
  </si>
  <si>
    <t>Other debt securities</t>
  </si>
  <si>
    <t>Market value of outstanding repos</t>
  </si>
  <si>
    <t>Gross volume of repo</t>
  </si>
  <si>
    <t>Repo between survey respondents</t>
  </si>
  <si>
    <t xml:space="preserve">Respondents borrowing cash </t>
  </si>
  <si>
    <t xml:space="preserve">Respondents lending cash </t>
  </si>
  <si>
    <t>(including RBA positions with those not surveyed)</t>
  </si>
  <si>
    <t>Onshore institutions (not surveyed)</t>
  </si>
  <si>
    <t>Offshore institutions (not surveyed)</t>
  </si>
  <si>
    <t>Financial institutions*</t>
  </si>
  <si>
    <t xml:space="preserve"> RBA</t>
  </si>
  <si>
    <t>Government/official sector (ex RBA)</t>
  </si>
  <si>
    <t xml:space="preserve"> Other</t>
  </si>
  <si>
    <t xml:space="preserve"> Government/central bank</t>
  </si>
  <si>
    <t>Other financial institutions</t>
  </si>
  <si>
    <t>* Prior to November 2015 this category was named "onshore banks/securities dealers".</t>
  </si>
  <si>
    <t>Value traded (daily average)</t>
  </si>
  <si>
    <t>Number of trades (daily average)</t>
  </si>
  <si>
    <t>Average Trade Size</t>
  </si>
  <si>
    <t>ASX on-order book</t>
  </si>
  <si>
    <t>ASX auctions</t>
  </si>
  <si>
    <t>ASX trade reporting</t>
  </si>
  <si>
    <t>ASX Centre Point</t>
  </si>
  <si>
    <t>Chi-X on-order book</t>
  </si>
  <si>
    <t>Chi-X trade reporting</t>
  </si>
  <si>
    <t xml:space="preserve">Outright </t>
  </si>
  <si>
    <t>Calendar spread</t>
  </si>
  <si>
    <t>Inter spread (10 Yr)</t>
  </si>
  <si>
    <t>Block trade</t>
  </si>
  <si>
    <t>EFP</t>
  </si>
  <si>
    <t>Cash Settlement</t>
  </si>
  <si>
    <t>Equity trading on Chi-X</t>
  </si>
  <si>
    <t>Government and Non-Government Debt Securities, NTI, Repo and Collateral Turnover ($b)</t>
  </si>
  <si>
    <t>2014 - 2015</t>
  </si>
  <si>
    <t>2015 - 2016</t>
  </si>
  <si>
    <t xml:space="preserve">% change </t>
  </si>
  <si>
    <t>CGS  - Outright</t>
  </si>
  <si>
    <t xml:space="preserve">CGS - Fixed/Floating </t>
  </si>
  <si>
    <t xml:space="preserve">CGS - Index Linked </t>
  </si>
  <si>
    <t>Semi-Government  - Outright</t>
  </si>
  <si>
    <t>Foreign Government - Outright</t>
  </si>
  <si>
    <t xml:space="preserve">Government Total Outright </t>
  </si>
  <si>
    <t xml:space="preserve">Bank Debt </t>
  </si>
  <si>
    <t xml:space="preserve">Corporate Debt </t>
  </si>
  <si>
    <t xml:space="preserve">Non-Government Debt </t>
  </si>
  <si>
    <t xml:space="preserve">NTI </t>
  </si>
  <si>
    <t xml:space="preserve">RBA Repo </t>
  </si>
  <si>
    <t>Market Repo</t>
  </si>
  <si>
    <t xml:space="preserve">Collateral </t>
  </si>
  <si>
    <t>Total Repo/Collateral</t>
  </si>
  <si>
    <t>Physical Market</t>
  </si>
  <si>
    <t>Source: Austraclear</t>
  </si>
  <si>
    <t>Reconciliation of 2014-15 Turnover Data ($b)</t>
  </si>
  <si>
    <t>AFMA 2014-15 Survey</t>
  </si>
  <si>
    <t>Austraclear 2014 - 2015</t>
  </si>
  <si>
    <t>% difference</t>
  </si>
  <si>
    <t>Foreign Government  - Outright</t>
  </si>
  <si>
    <t>Bank Debt  – Outright</t>
  </si>
  <si>
    <t xml:space="preserve">Corporate Debt  – Outright </t>
  </si>
  <si>
    <t>Total repo/collateral</t>
  </si>
  <si>
    <t>Source: AFMA and Austraclear</t>
  </si>
</sst>
</file>

<file path=xl/styles.xml><?xml version="1.0" encoding="utf-8"?>
<styleSheet xmlns="http://schemas.openxmlformats.org/spreadsheetml/2006/main" xmlns:mc="http://schemas.openxmlformats.org/markup-compatibility/2006" xmlns:x14ac="http://schemas.microsoft.com/office/spreadsheetml/2009/9/ac" mc:Ignorable="x14ac">
  <numFmts count="21">
    <numFmt numFmtId="44" formatCode="_-&quot;$&quot;* #,##0.00_-;\-&quot;$&quot;* #,##0.00_-;_-&quot;$&quot;* &quot;-&quot;??_-;_-@_-"/>
    <numFmt numFmtId="43" formatCode="_-* #,##0.00_-;\-* #,##0.00_-;_-* &quot;-&quot;??_-;_-@_-"/>
    <numFmt numFmtId="164" formatCode="0.0%"/>
    <numFmt numFmtId="165" formatCode="_-* #,##0_-;\-* #,##0_-;_-* &quot;-&quot;??_-;_-@_-"/>
    <numFmt numFmtId="166" formatCode="#,###"/>
    <numFmt numFmtId="167" formatCode="#,###.0"/>
    <numFmt numFmtId="168" formatCode="#,##0.0"/>
    <numFmt numFmtId="169" formatCode="#,##0.000"/>
    <numFmt numFmtId="170" formatCode="0.000%"/>
    <numFmt numFmtId="171" formatCode="#,##0.0000"/>
    <numFmt numFmtId="172" formatCode="#,##0_ ;[Red]\-#,##0\ "/>
    <numFmt numFmtId="173" formatCode="0.0"/>
    <numFmt numFmtId="174" formatCode="_-&quot;$&quot;* #,##0.0_-;\-&quot;$&quot;* #,##0.0_-;_-&quot;$&quot;* &quot;-&quot;??_-;_-@_-"/>
    <numFmt numFmtId="175" formatCode="_(* #,##0_);_(* \(#,##0\);_(* &quot;-&quot;??_);_(@_)"/>
    <numFmt numFmtId="176" formatCode="_(* #,##0.00_);_(* \(#,##0.00\);_(* &quot;-&quot;??_);_(@_)"/>
    <numFmt numFmtId="177" formatCode="&quot;$&quot;#,##0.00"/>
    <numFmt numFmtId="178" formatCode="mmm\-yyyy"/>
    <numFmt numFmtId="179" formatCode="mmmm\ yyyy"/>
    <numFmt numFmtId="180" formatCode="[$-409]d\-mmm\-yy;@"/>
    <numFmt numFmtId="181" formatCode="dd\-mmm\-yyyy"/>
    <numFmt numFmtId="182" formatCode="_-&quot;$&quot;* #,##0_-;\-&quot;$&quot;* #,##0_-;_-&quot;$&quot;* &quot;-&quot;??_-;_-@_-"/>
  </numFmts>
  <fonts count="71" x14ac:knownFonts="1">
    <font>
      <sz val="11"/>
      <color theme="1"/>
      <name val="Calibri"/>
      <family val="2"/>
      <scheme val="minor"/>
    </font>
    <font>
      <sz val="11"/>
      <color theme="1"/>
      <name val="Calibri"/>
      <family val="2"/>
      <scheme val="minor"/>
    </font>
    <font>
      <b/>
      <sz val="11"/>
      <color theme="1"/>
      <name val="Calibri"/>
      <family val="2"/>
      <scheme val="minor"/>
    </font>
    <font>
      <b/>
      <sz val="12"/>
      <name val="Arial"/>
      <family val="2"/>
    </font>
    <font>
      <sz val="8"/>
      <name val="Arial"/>
      <family val="2"/>
    </font>
    <font>
      <b/>
      <sz val="8"/>
      <name val="Arial"/>
      <family val="2"/>
    </font>
    <font>
      <sz val="8"/>
      <color rgb="FFFF0000"/>
      <name val="Arial"/>
      <family val="2"/>
    </font>
    <font>
      <b/>
      <sz val="10"/>
      <color rgb="FF002060"/>
      <name val="Arial"/>
      <family val="2"/>
    </font>
    <font>
      <b/>
      <sz val="10"/>
      <name val="Arial"/>
      <family val="2"/>
    </font>
    <font>
      <b/>
      <sz val="9"/>
      <name val="Arial"/>
      <family val="2"/>
    </font>
    <font>
      <b/>
      <sz val="9"/>
      <color theme="0"/>
      <name val="Arial"/>
      <family val="2"/>
    </font>
    <font>
      <sz val="9"/>
      <name val="Arial"/>
      <family val="2"/>
    </font>
    <font>
      <sz val="9"/>
      <color indexed="8"/>
      <name val="Arial"/>
      <family val="2"/>
    </font>
    <font>
      <b/>
      <sz val="8"/>
      <color rgb="FFFF0000"/>
      <name val="Arial"/>
      <family val="2"/>
    </font>
    <font>
      <sz val="10"/>
      <name val="Arial"/>
      <family val="2"/>
    </font>
    <font>
      <sz val="8"/>
      <color indexed="10"/>
      <name val="Arial"/>
      <family val="2"/>
    </font>
    <font>
      <b/>
      <sz val="10"/>
      <color rgb="FFFF0000"/>
      <name val="Arial"/>
      <family val="2"/>
    </font>
    <font>
      <b/>
      <sz val="8"/>
      <color theme="0"/>
      <name val="Arial"/>
      <family val="2"/>
    </font>
    <font>
      <b/>
      <sz val="10"/>
      <color theme="1"/>
      <name val="Arial"/>
      <family val="2"/>
    </font>
    <font>
      <b/>
      <sz val="8"/>
      <color theme="1"/>
      <name val="Arial"/>
      <family val="2"/>
    </font>
    <font>
      <sz val="8"/>
      <color theme="1"/>
      <name val="Arial"/>
      <family val="2"/>
    </font>
    <font>
      <sz val="9"/>
      <color theme="1"/>
      <name val="Arial"/>
      <family val="2"/>
    </font>
    <font>
      <sz val="9"/>
      <color indexed="10"/>
      <name val="Arial"/>
      <family val="2"/>
    </font>
    <font>
      <b/>
      <i/>
      <sz val="9"/>
      <color theme="0"/>
      <name val="Arial"/>
      <family val="2"/>
    </font>
    <font>
      <b/>
      <vertAlign val="superscript"/>
      <sz val="9"/>
      <color theme="0"/>
      <name val="Arial"/>
      <family val="2"/>
    </font>
    <font>
      <sz val="10"/>
      <color indexed="8"/>
      <name val="Arial"/>
      <family val="2"/>
    </font>
    <font>
      <b/>
      <sz val="9"/>
      <color indexed="9"/>
      <name val="Arial"/>
      <family val="2"/>
    </font>
    <font>
      <sz val="10"/>
      <color indexed="10"/>
      <name val="Arial"/>
      <family val="2"/>
    </font>
    <font>
      <b/>
      <sz val="9"/>
      <color rgb="FFFF0000"/>
      <name val="Arial"/>
      <family val="2"/>
    </font>
    <font>
      <b/>
      <sz val="11"/>
      <color indexed="9"/>
      <name val="Arial"/>
      <family val="2"/>
    </font>
    <font>
      <sz val="9"/>
      <color theme="0" tint="-0.499984740745262"/>
      <name val="Arial"/>
      <family val="2"/>
    </font>
    <font>
      <b/>
      <sz val="9"/>
      <color indexed="81"/>
      <name val="Tahoma"/>
      <family val="2"/>
    </font>
    <font>
      <sz val="9"/>
      <color indexed="81"/>
      <name val="Tahoma"/>
      <family val="2"/>
    </font>
    <font>
      <b/>
      <u/>
      <sz val="10"/>
      <color rgb="FFFF0000"/>
      <name val="Arial"/>
      <family val="2"/>
    </font>
    <font>
      <sz val="10"/>
      <color rgb="FFFF0000"/>
      <name val="Arial"/>
      <family val="2"/>
    </font>
    <font>
      <sz val="10"/>
      <color theme="0" tint="-0.34998626667073579"/>
      <name val="Arial"/>
      <family val="2"/>
    </font>
    <font>
      <b/>
      <sz val="12"/>
      <color theme="1"/>
      <name val="Arial"/>
      <family val="2"/>
    </font>
    <font>
      <u/>
      <sz val="10"/>
      <color theme="10"/>
      <name val="Arial"/>
      <family val="2"/>
    </font>
    <font>
      <b/>
      <sz val="9"/>
      <color theme="1"/>
      <name val="Arial"/>
      <family val="2"/>
    </font>
    <font>
      <vertAlign val="superscript"/>
      <sz val="10"/>
      <color theme="1"/>
      <name val="Arial"/>
      <family val="2"/>
    </font>
    <font>
      <u/>
      <sz val="8"/>
      <color indexed="12"/>
      <name val="Arial"/>
      <family val="2"/>
    </font>
    <font>
      <sz val="8"/>
      <color indexed="12"/>
      <name val="Arial"/>
      <family val="2"/>
    </font>
    <font>
      <sz val="6"/>
      <name val="Arial"/>
      <family val="2"/>
    </font>
    <font>
      <vertAlign val="superscript"/>
      <sz val="10"/>
      <color theme="1"/>
      <name val="Verdana"/>
      <family val="2"/>
    </font>
    <font>
      <b/>
      <vertAlign val="superscript"/>
      <sz val="12"/>
      <name val="Arial"/>
      <family val="2"/>
    </font>
    <font>
      <b/>
      <i/>
      <sz val="10"/>
      <name val="Arial"/>
      <family val="2"/>
    </font>
    <font>
      <b/>
      <sz val="14"/>
      <color rgb="FF000000"/>
      <name val="Calibri"/>
      <family val="2"/>
    </font>
    <font>
      <b/>
      <vertAlign val="superscript"/>
      <sz val="14"/>
      <color indexed="8"/>
      <name val="Calibri"/>
      <family val="2"/>
    </font>
    <font>
      <sz val="10"/>
      <color theme="1"/>
      <name val="Times New Roman"/>
      <family val="1"/>
    </font>
    <font>
      <sz val="14"/>
      <color rgb="FF000000"/>
      <name val="Calibri"/>
      <family val="2"/>
    </font>
    <font>
      <sz val="11"/>
      <color rgb="FF000000"/>
      <name val="Calibri"/>
      <family val="2"/>
    </font>
    <font>
      <b/>
      <sz val="11"/>
      <color rgb="FF000000"/>
      <name val="Calibri"/>
      <family val="2"/>
    </font>
    <font>
      <b/>
      <sz val="14"/>
      <color theme="4" tint="-0.499984740745262"/>
      <name val="Calibri"/>
      <family val="2"/>
      <scheme val="minor"/>
    </font>
    <font>
      <b/>
      <sz val="8"/>
      <color indexed="81"/>
      <name val="Tahoma"/>
      <family val="2"/>
    </font>
    <font>
      <sz val="8"/>
      <color indexed="81"/>
      <name val="Tahoma"/>
      <family val="2"/>
    </font>
    <font>
      <u/>
      <sz val="8"/>
      <color indexed="81"/>
      <name val="Tahoma"/>
      <family val="2"/>
    </font>
    <font>
      <b/>
      <sz val="8"/>
      <color theme="1"/>
      <name val="Calibri"/>
      <family val="2"/>
      <scheme val="minor"/>
    </font>
    <font>
      <sz val="8"/>
      <color theme="1"/>
      <name val="Calibri"/>
      <family val="2"/>
      <scheme val="minor"/>
    </font>
    <font>
      <sz val="11"/>
      <name val="Calibri"/>
      <family val="2"/>
    </font>
    <font>
      <sz val="8"/>
      <name val="Calibri"/>
      <family val="2"/>
    </font>
    <font>
      <b/>
      <sz val="8"/>
      <name val="Calibri"/>
      <family val="2"/>
    </font>
    <font>
      <b/>
      <sz val="8"/>
      <name val="Calibri"/>
      <family val="2"/>
      <scheme val="minor"/>
    </font>
    <font>
      <sz val="8"/>
      <name val="Calibri"/>
      <family val="2"/>
      <scheme val="minor"/>
    </font>
    <font>
      <sz val="11"/>
      <color rgb="FF006100"/>
      <name val="Calibri"/>
      <family val="2"/>
      <scheme val="minor"/>
    </font>
    <font>
      <b/>
      <sz val="11"/>
      <color rgb="FF006100"/>
      <name val="Calibri"/>
      <family val="2"/>
      <scheme val="minor"/>
    </font>
    <font>
      <b/>
      <sz val="11"/>
      <name val="Calibri"/>
      <family val="2"/>
      <scheme val="minor"/>
    </font>
    <font>
      <sz val="10"/>
      <color theme="1"/>
      <name val="Arial"/>
      <family val="2"/>
    </font>
    <font>
      <sz val="10"/>
      <color theme="1"/>
      <name val="Calibri"/>
      <family val="2"/>
      <scheme val="minor"/>
    </font>
    <font>
      <sz val="10"/>
      <color rgb="FF000000"/>
      <name val="Arial"/>
      <family val="2"/>
    </font>
    <font>
      <b/>
      <sz val="10"/>
      <color rgb="FF000000"/>
      <name val="Arial"/>
      <family val="2"/>
    </font>
    <font>
      <b/>
      <sz val="12"/>
      <color theme="1"/>
      <name val="Calibri"/>
      <family val="2"/>
      <scheme val="minor"/>
    </font>
  </fonts>
  <fills count="12">
    <fill>
      <patternFill patternType="none"/>
    </fill>
    <fill>
      <patternFill patternType="gray125"/>
    </fill>
    <fill>
      <patternFill patternType="solid">
        <fgColor rgb="FF002060"/>
        <bgColor indexed="64"/>
      </patternFill>
    </fill>
    <fill>
      <patternFill patternType="solid">
        <fgColor theme="4" tint="0.59999389629810485"/>
        <bgColor indexed="64"/>
      </patternFill>
    </fill>
    <fill>
      <patternFill patternType="solid">
        <fgColor rgb="FFFFFF00"/>
        <bgColor indexed="64"/>
      </patternFill>
    </fill>
    <fill>
      <patternFill patternType="solid">
        <fgColor theme="3" tint="0.79998168889431442"/>
        <bgColor indexed="64"/>
      </patternFill>
    </fill>
    <fill>
      <patternFill patternType="solid">
        <fgColor indexed="9"/>
        <bgColor indexed="64"/>
      </patternFill>
    </fill>
    <fill>
      <patternFill patternType="solid">
        <fgColor theme="0"/>
        <bgColor indexed="64"/>
      </patternFill>
    </fill>
    <fill>
      <patternFill patternType="solid">
        <fgColor theme="4" tint="0.79998168889431442"/>
        <bgColor theme="4" tint="0.79998168889431442"/>
      </patternFill>
    </fill>
    <fill>
      <patternFill patternType="solid">
        <fgColor theme="0" tint="-0.34998626667073579"/>
        <bgColor indexed="64"/>
      </patternFill>
    </fill>
    <fill>
      <patternFill patternType="solid">
        <fgColor theme="0" tint="-0.14999847407452621"/>
        <bgColor indexed="64"/>
      </patternFill>
    </fill>
    <fill>
      <patternFill patternType="solid">
        <fgColor rgb="FFC6EFCE"/>
      </patternFill>
    </fill>
  </fills>
  <borders count="26">
    <border>
      <left/>
      <right/>
      <top/>
      <bottom/>
      <diagonal/>
    </border>
    <border>
      <left/>
      <right/>
      <top style="thin">
        <color indexed="64"/>
      </top>
      <bottom style="thin">
        <color indexed="64"/>
      </bottom>
      <diagonal/>
    </border>
    <border>
      <left/>
      <right/>
      <top/>
      <bottom style="thin">
        <color indexed="64"/>
      </bottom>
      <diagonal/>
    </border>
    <border>
      <left style="thin">
        <color theme="0"/>
      </left>
      <right style="thin">
        <color theme="0"/>
      </right>
      <top style="thin">
        <color theme="0"/>
      </top>
      <bottom style="thin">
        <color theme="0"/>
      </bottom>
      <diagonal/>
    </border>
    <border>
      <left/>
      <right/>
      <top style="thin">
        <color indexed="64"/>
      </top>
      <bottom/>
      <diagonal/>
    </border>
    <border>
      <left/>
      <right/>
      <top/>
      <bottom style="medium">
        <color indexed="64"/>
      </bottom>
      <diagonal/>
    </border>
    <border>
      <left/>
      <right/>
      <top style="medium">
        <color indexed="64"/>
      </top>
      <bottom/>
      <diagonal/>
    </border>
    <border>
      <left style="thin">
        <color auto="1"/>
      </left>
      <right style="thin">
        <color auto="1"/>
      </right>
      <top style="thin">
        <color auto="1"/>
      </top>
      <bottom style="thin">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right style="thin">
        <color indexed="64"/>
      </right>
      <top/>
      <bottom/>
      <diagonal/>
    </border>
  </borders>
  <cellStyleXfs count="11">
    <xf numFmtId="0" fontId="0" fillId="0" borderId="0"/>
    <xf numFmtId="43" fontId="1" fillId="0" borderId="0" applyFont="0" applyFill="0" applyBorder="0" applyAlignment="0" applyProtection="0"/>
    <xf numFmtId="44" fontId="1" fillId="0" borderId="0" applyFont="0" applyFill="0" applyBorder="0" applyAlignment="0" applyProtection="0"/>
    <xf numFmtId="9" fontId="1" fillId="0" borderId="0" applyFont="0" applyFill="0" applyBorder="0" applyAlignment="0" applyProtection="0"/>
    <xf numFmtId="0" fontId="14" fillId="0" borderId="0"/>
    <xf numFmtId="0" fontId="4" fillId="0" borderId="0"/>
    <xf numFmtId="0" fontId="37" fillId="0" borderId="0" applyNumberFormat="0" applyFill="0" applyBorder="0" applyAlignment="0" applyProtection="0"/>
    <xf numFmtId="0" fontId="14" fillId="0" borderId="0"/>
    <xf numFmtId="0" fontId="1" fillId="0" borderId="0"/>
    <xf numFmtId="3" fontId="58" fillId="0" borderId="0"/>
    <xf numFmtId="0" fontId="63" fillId="11" borderId="0" applyNumberFormat="0" applyBorder="0" applyAlignment="0" applyProtection="0"/>
  </cellStyleXfs>
  <cellXfs count="444">
    <xf numFmtId="0" fontId="0" fillId="0" borderId="0" xfId="0"/>
    <xf numFmtId="3" fontId="3" fillId="0" borderId="0" xfId="0" applyNumberFormat="1" applyFont="1" applyBorder="1"/>
    <xf numFmtId="3" fontId="4" fillId="0" borderId="0" xfId="0" applyNumberFormat="1" applyFont="1" applyBorder="1"/>
    <xf numFmtId="3" fontId="4" fillId="0" borderId="0" xfId="0" applyNumberFormat="1" applyFont="1" applyFill="1" applyBorder="1"/>
    <xf numFmtId="9" fontId="4" fillId="0" borderId="0" xfId="3" applyFont="1" applyBorder="1"/>
    <xf numFmtId="164" fontId="4" fillId="0" borderId="0" xfId="3" applyNumberFormat="1" applyFont="1" applyFill="1" applyBorder="1" applyAlignment="1">
      <alignment horizontal="left"/>
    </xf>
    <xf numFmtId="9" fontId="4" fillId="0" borderId="0" xfId="3" applyFont="1" applyFill="1" applyBorder="1"/>
    <xf numFmtId="3" fontId="5" fillId="0" borderId="0" xfId="0" applyNumberFormat="1" applyFont="1" applyFill="1" applyBorder="1"/>
    <xf numFmtId="3" fontId="6" fillId="0" borderId="0" xfId="0" applyNumberFormat="1" applyFont="1" applyFill="1" applyBorder="1"/>
    <xf numFmtId="3" fontId="7" fillId="0" borderId="0" xfId="0" applyNumberFormat="1" applyFont="1" applyBorder="1"/>
    <xf numFmtId="3" fontId="8" fillId="0" borderId="0" xfId="0" applyNumberFormat="1" applyFont="1" applyBorder="1"/>
    <xf numFmtId="3" fontId="9" fillId="0" borderId="0" xfId="0" applyNumberFormat="1" applyFont="1" applyBorder="1"/>
    <xf numFmtId="3" fontId="10" fillId="2" borderId="0" xfId="0" applyNumberFormat="1" applyFont="1" applyFill="1" applyBorder="1" applyAlignment="1">
      <alignment wrapText="1"/>
    </xf>
    <xf numFmtId="3" fontId="10" fillId="2" borderId="0" xfId="0" applyNumberFormat="1" applyFont="1" applyFill="1" applyBorder="1" applyAlignment="1">
      <alignment horizontal="right" wrapText="1"/>
    </xf>
    <xf numFmtId="3" fontId="10" fillId="0" borderId="0" xfId="0" applyNumberFormat="1" applyFont="1" applyFill="1" applyBorder="1" applyAlignment="1">
      <alignment horizontal="center" wrapText="1"/>
    </xf>
    <xf numFmtId="3" fontId="10" fillId="0" borderId="0" xfId="0" applyNumberFormat="1" applyFont="1" applyFill="1" applyBorder="1" applyAlignment="1">
      <alignment horizontal="right" wrapText="1"/>
    </xf>
    <xf numFmtId="0" fontId="11" fillId="0" borderId="0" xfId="0" applyFont="1" applyFill="1" applyBorder="1" applyAlignment="1">
      <alignment horizontal="left"/>
    </xf>
    <xf numFmtId="3" fontId="11" fillId="0" borderId="0" xfId="0" applyNumberFormat="1" applyFont="1" applyFill="1" applyBorder="1" applyAlignment="1">
      <alignment horizontal="right"/>
    </xf>
    <xf numFmtId="3" fontId="0" fillId="0" borderId="0" xfId="0" applyNumberFormat="1"/>
    <xf numFmtId="3" fontId="12" fillId="0" borderId="0" xfId="0" applyNumberFormat="1" applyFont="1" applyFill="1" applyBorder="1" applyAlignment="1">
      <alignment horizontal="right"/>
    </xf>
    <xf numFmtId="164" fontId="11" fillId="0" borderId="0" xfId="3" applyNumberFormat="1" applyFont="1" applyFill="1" applyBorder="1" applyAlignment="1">
      <alignment horizontal="right"/>
    </xf>
    <xf numFmtId="164" fontId="4" fillId="0" borderId="0" xfId="3" applyNumberFormat="1" applyFont="1" applyBorder="1"/>
    <xf numFmtId="0" fontId="0" fillId="0" borderId="0" xfId="0" applyFill="1"/>
    <xf numFmtId="3" fontId="11" fillId="0" borderId="0" xfId="0" applyNumberFormat="1" applyFont="1" applyBorder="1"/>
    <xf numFmtId="164" fontId="11" fillId="3" borderId="0" xfId="3" applyNumberFormat="1" applyFont="1" applyFill="1" applyBorder="1" applyAlignment="1">
      <alignment vertical="top" wrapText="1"/>
    </xf>
    <xf numFmtId="164" fontId="11" fillId="0" borderId="0" xfId="3" applyNumberFormat="1" applyFont="1" applyFill="1" applyBorder="1" applyAlignment="1">
      <alignment vertical="top" wrapText="1"/>
    </xf>
    <xf numFmtId="164" fontId="0" fillId="0" borderId="0" xfId="3" applyNumberFormat="1" applyFont="1" applyFill="1"/>
    <xf numFmtId="164" fontId="4" fillId="0" borderId="0" xfId="3" applyNumberFormat="1" applyFont="1" applyFill="1" applyBorder="1"/>
    <xf numFmtId="0" fontId="4" fillId="0" borderId="0" xfId="0" applyFont="1" applyFill="1" applyBorder="1" applyAlignment="1">
      <alignment horizontal="left"/>
    </xf>
    <xf numFmtId="43" fontId="4" fillId="0" borderId="0" xfId="1" applyFont="1" applyFill="1" applyBorder="1"/>
    <xf numFmtId="164" fontId="6" fillId="0" borderId="0" xfId="3" applyNumberFormat="1" applyFont="1" applyFill="1" applyBorder="1" applyAlignment="1">
      <alignment horizontal="right"/>
    </xf>
    <xf numFmtId="3" fontId="6" fillId="0" borderId="0" xfId="0" applyNumberFormat="1" applyFont="1" applyBorder="1"/>
    <xf numFmtId="10" fontId="4" fillId="0" borderId="0" xfId="3" applyNumberFormat="1" applyFont="1" applyBorder="1"/>
    <xf numFmtId="3" fontId="12" fillId="0" borderId="0" xfId="0" applyNumberFormat="1" applyFont="1" applyFill="1" applyBorder="1"/>
    <xf numFmtId="3" fontId="11" fillId="0" borderId="0" xfId="0" applyNumberFormat="1" applyFont="1" applyFill="1" applyBorder="1"/>
    <xf numFmtId="3" fontId="13" fillId="0" borderId="0" xfId="0" applyNumberFormat="1" applyFont="1" applyFill="1" applyBorder="1"/>
    <xf numFmtId="3" fontId="14" fillId="0" borderId="0" xfId="0" applyNumberFormat="1" applyFont="1" applyFill="1" applyBorder="1" applyAlignment="1">
      <alignment wrapText="1"/>
    </xf>
    <xf numFmtId="9" fontId="4" fillId="0" borderId="0" xfId="3" applyFont="1" applyBorder="1" applyAlignment="1">
      <alignment wrapText="1"/>
    </xf>
    <xf numFmtId="164" fontId="4" fillId="0" borderId="0" xfId="3" applyNumberFormat="1" applyFont="1" applyFill="1" applyBorder="1" applyAlignment="1">
      <alignment horizontal="right"/>
    </xf>
    <xf numFmtId="3" fontId="15" fillId="0" borderId="0" xfId="0" applyNumberFormat="1" applyFont="1" applyBorder="1"/>
    <xf numFmtId="3" fontId="5" fillId="0" borderId="0" xfId="0" applyNumberFormat="1" applyFont="1" applyBorder="1"/>
    <xf numFmtId="9" fontId="5" fillId="0" borderId="0" xfId="3" applyFont="1" applyBorder="1"/>
    <xf numFmtId="3" fontId="13" fillId="0" borderId="0" xfId="0" applyNumberFormat="1" applyFont="1" applyBorder="1"/>
    <xf numFmtId="3" fontId="16" fillId="0" borderId="0" xfId="0" applyNumberFormat="1" applyFont="1" applyBorder="1"/>
    <xf numFmtId="3" fontId="10" fillId="2" borderId="0" xfId="0" applyNumberFormat="1" applyFont="1" applyFill="1" applyBorder="1"/>
    <xf numFmtId="3" fontId="17" fillId="0" borderId="0" xfId="0" applyNumberFormat="1" applyFont="1" applyFill="1" applyBorder="1"/>
    <xf numFmtId="0" fontId="0" fillId="0" borderId="0" xfId="0" applyBorder="1"/>
    <xf numFmtId="17" fontId="0" fillId="0" borderId="0" xfId="0" applyNumberFormat="1"/>
    <xf numFmtId="165" fontId="0" fillId="0" borderId="0" xfId="1" applyNumberFormat="1" applyFont="1" applyBorder="1"/>
    <xf numFmtId="3" fontId="0" fillId="0" borderId="0" xfId="0" applyNumberFormat="1" applyBorder="1"/>
    <xf numFmtId="17" fontId="0" fillId="0" borderId="0" xfId="0" applyNumberFormat="1" applyBorder="1"/>
    <xf numFmtId="165" fontId="0" fillId="0" borderId="1" xfId="1" applyNumberFormat="1" applyFont="1" applyBorder="1"/>
    <xf numFmtId="0" fontId="3" fillId="0" borderId="0" xfId="0" applyFont="1" applyFill="1"/>
    <xf numFmtId="0" fontId="18" fillId="0" borderId="0" xfId="0" applyFont="1"/>
    <xf numFmtId="0" fontId="19" fillId="0" borderId="2" xfId="0" applyFont="1" applyFill="1" applyBorder="1"/>
    <xf numFmtId="0" fontId="20" fillId="0" borderId="2" xfId="0" applyFont="1" applyFill="1" applyBorder="1"/>
    <xf numFmtId="0" fontId="20" fillId="0" borderId="2" xfId="0" applyFont="1" applyBorder="1"/>
    <xf numFmtId="0" fontId="20" fillId="0" borderId="0" xfId="0" applyFont="1"/>
    <xf numFmtId="0" fontId="21" fillId="0" borderId="0" xfId="0" applyFont="1"/>
    <xf numFmtId="0" fontId="11" fillId="0" borderId="0" xfId="0" applyFont="1" applyFill="1"/>
    <xf numFmtId="0" fontId="14" fillId="0" borderId="0" xfId="0" applyFont="1" applyFill="1"/>
    <xf numFmtId="0" fontId="14" fillId="0" borderId="0" xfId="0" applyFont="1" applyFill="1" applyBorder="1"/>
    <xf numFmtId="17" fontId="20" fillId="0" borderId="0" xfId="0" applyNumberFormat="1" applyFont="1" applyBorder="1"/>
    <xf numFmtId="3" fontId="20" fillId="0" borderId="0" xfId="0" applyNumberFormat="1" applyFont="1" applyBorder="1"/>
    <xf numFmtId="0" fontId="20" fillId="0" borderId="0" xfId="0" applyFont="1" applyBorder="1"/>
    <xf numFmtId="3" fontId="20" fillId="0" borderId="0" xfId="0" applyNumberFormat="1" applyFont="1"/>
    <xf numFmtId="0" fontId="22" fillId="0" borderId="0" xfId="0" applyFont="1" applyAlignment="1"/>
    <xf numFmtId="0" fontId="8" fillId="0" borderId="0" xfId="0" applyFont="1" applyFill="1"/>
    <xf numFmtId="0" fontId="21" fillId="0" borderId="0" xfId="0" applyFont="1" applyFill="1" applyAlignment="1">
      <alignment horizontal="left"/>
    </xf>
    <xf numFmtId="0" fontId="21" fillId="0" borderId="0" xfId="0" applyFont="1" applyAlignment="1"/>
    <xf numFmtId="0" fontId="0" fillId="0" borderId="0" xfId="0" applyAlignment="1"/>
    <xf numFmtId="0" fontId="0" fillId="0" borderId="0" xfId="0" applyBorder="1" applyAlignment="1"/>
    <xf numFmtId="0" fontId="10" fillId="2" borderId="0" xfId="0" applyFont="1" applyFill="1" applyBorder="1" applyAlignment="1">
      <alignment horizontal="center" wrapText="1"/>
    </xf>
    <xf numFmtId="0" fontId="23" fillId="2" borderId="3" xfId="0" applyFont="1" applyFill="1" applyBorder="1" applyAlignment="1">
      <alignment horizontal="center" wrapText="1"/>
    </xf>
    <xf numFmtId="0" fontId="9" fillId="0" borderId="0" xfId="0" applyFont="1" applyBorder="1" applyAlignment="1"/>
    <xf numFmtId="0" fontId="8" fillId="0" borderId="0" xfId="0" applyFont="1" applyBorder="1" applyAlignment="1"/>
    <xf numFmtId="0" fontId="11" fillId="0" borderId="0" xfId="0" applyFont="1" applyFill="1" applyBorder="1" applyAlignment="1">
      <alignment vertical="top" wrapText="1"/>
    </xf>
    <xf numFmtId="166" fontId="11" fillId="0" borderId="0" xfId="0" applyNumberFormat="1" applyFont="1" applyFill="1" applyBorder="1" applyAlignment="1">
      <alignment vertical="top" wrapText="1"/>
    </xf>
    <xf numFmtId="3" fontId="12" fillId="0" borderId="0" xfId="0" applyNumberFormat="1" applyFont="1" applyFill="1" applyBorder="1" applyAlignment="1">
      <alignment vertical="top" wrapText="1"/>
    </xf>
    <xf numFmtId="3" fontId="25" fillId="0" borderId="0" xfId="0" applyNumberFormat="1" applyFont="1" applyFill="1" applyBorder="1" applyAlignment="1">
      <alignment horizontal="center" vertical="top" wrapText="1"/>
    </xf>
    <xf numFmtId="0" fontId="20" fillId="4" borderId="0" xfId="0" applyFont="1" applyFill="1" applyBorder="1"/>
    <xf numFmtId="3" fontId="20" fillId="4" borderId="0" xfId="0" applyNumberFormat="1" applyFont="1" applyFill="1" applyBorder="1"/>
    <xf numFmtId="3" fontId="20" fillId="4" borderId="0" xfId="0" applyNumberFormat="1" applyFont="1" applyFill="1"/>
    <xf numFmtId="164" fontId="12" fillId="0" borderId="0" xfId="3" applyNumberFormat="1" applyFont="1" applyFill="1" applyBorder="1" applyAlignment="1">
      <alignment vertical="top" wrapText="1"/>
    </xf>
    <xf numFmtId="0" fontId="4" fillId="0" borderId="0" xfId="0" applyFont="1" applyBorder="1" applyAlignment="1">
      <alignment vertical="top"/>
    </xf>
    <xf numFmtId="0" fontId="11" fillId="0" borderId="0" xfId="0" applyFont="1" applyBorder="1" applyAlignment="1">
      <alignment vertical="top" wrapText="1"/>
    </xf>
    <xf numFmtId="0" fontId="11" fillId="0" borderId="0" xfId="0" applyFont="1" applyBorder="1" applyAlignment="1">
      <alignment vertical="top"/>
    </xf>
    <xf numFmtId="164" fontId="25" fillId="0" borderId="0" xfId="3" applyNumberFormat="1" applyFont="1" applyFill="1" applyBorder="1" applyAlignment="1">
      <alignment horizontal="center" vertical="top" wrapText="1"/>
    </xf>
    <xf numFmtId="0" fontId="22" fillId="0" borderId="0" xfId="0" applyFont="1"/>
    <xf numFmtId="0" fontId="0" fillId="0" borderId="0" xfId="0" applyFill="1" applyBorder="1"/>
    <xf numFmtId="0" fontId="8" fillId="0" borderId="0" xfId="0" applyFont="1" applyFill="1" applyAlignment="1">
      <alignment horizontal="left"/>
    </xf>
    <xf numFmtId="0" fontId="11" fillId="0" borderId="0" xfId="0" applyFont="1" applyFill="1" applyAlignment="1">
      <alignment horizontal="left"/>
    </xf>
    <xf numFmtId="164" fontId="14" fillId="0" borderId="0" xfId="3" applyNumberFormat="1" applyFont="1" applyFill="1" applyBorder="1" applyAlignment="1">
      <alignment horizontal="right"/>
    </xf>
    <xf numFmtId="0" fontId="10" fillId="2" borderId="0" xfId="0" applyFont="1" applyFill="1" applyBorder="1" applyAlignment="1">
      <alignment wrapText="1"/>
    </xf>
    <xf numFmtId="0" fontId="8" fillId="0" borderId="0" xfId="0" applyFont="1" applyBorder="1"/>
    <xf numFmtId="0" fontId="19" fillId="0" borderId="0" xfId="0" applyFont="1" applyAlignment="1">
      <alignment vertical="center"/>
    </xf>
    <xf numFmtId="0" fontId="19" fillId="0" borderId="0" xfId="0" applyFont="1" applyBorder="1" applyAlignment="1">
      <alignment horizontal="right"/>
    </xf>
    <xf numFmtId="167" fontId="11" fillId="0" borderId="0" xfId="0" applyNumberFormat="1" applyFont="1" applyFill="1" applyBorder="1" applyAlignment="1">
      <alignment vertical="top" wrapText="1"/>
    </xf>
    <xf numFmtId="167" fontId="12" fillId="0" borderId="0" xfId="0" applyNumberFormat="1" applyFont="1" applyFill="1" applyBorder="1" applyAlignment="1">
      <alignment vertical="top" wrapText="1"/>
    </xf>
    <xf numFmtId="3" fontId="12" fillId="0" borderId="0" xfId="0" applyNumberFormat="1" applyFont="1" applyFill="1" applyBorder="1" applyAlignment="1">
      <alignment horizontal="center" vertical="top" wrapText="1"/>
    </xf>
    <xf numFmtId="3" fontId="14" fillId="0" borderId="0" xfId="0" applyNumberFormat="1" applyFont="1" applyFill="1" applyBorder="1" applyAlignment="1">
      <alignment horizontal="center" vertical="top" wrapText="1"/>
    </xf>
    <xf numFmtId="0" fontId="20" fillId="0" borderId="0" xfId="0" applyFont="1" applyFill="1"/>
    <xf numFmtId="17" fontId="19" fillId="0" borderId="0" xfId="0" applyNumberFormat="1" applyFont="1" applyFill="1"/>
    <xf numFmtId="17" fontId="20" fillId="0" borderId="0" xfId="0" applyNumberFormat="1" applyFont="1" applyFill="1"/>
    <xf numFmtId="10" fontId="14" fillId="0" borderId="0" xfId="3" applyNumberFormat="1" applyFont="1" applyFill="1" applyBorder="1" applyAlignment="1">
      <alignment horizontal="center" vertical="top" wrapText="1"/>
    </xf>
    <xf numFmtId="3" fontId="20" fillId="0" borderId="0" xfId="0" applyNumberFormat="1" applyFont="1" applyFill="1"/>
    <xf numFmtId="168" fontId="20" fillId="0" borderId="0" xfId="0" applyNumberFormat="1" applyFont="1" applyFill="1"/>
    <xf numFmtId="0" fontId="20" fillId="0" borderId="0" xfId="0" applyFont="1" applyFill="1" applyBorder="1"/>
    <xf numFmtId="0" fontId="0" fillId="0" borderId="2" xfId="0" applyBorder="1"/>
    <xf numFmtId="0" fontId="20" fillId="0" borderId="2" xfId="0" applyFont="1" applyBorder="1" applyAlignment="1">
      <alignment horizontal="center"/>
    </xf>
    <xf numFmtId="3" fontId="20" fillId="0" borderId="2" xfId="0" applyNumberFormat="1" applyFont="1" applyBorder="1" applyAlignment="1">
      <alignment horizontal="center"/>
    </xf>
    <xf numFmtId="169" fontId="20" fillId="0" borderId="0" xfId="0" applyNumberFormat="1" applyFont="1" applyFill="1"/>
    <xf numFmtId="164" fontId="12" fillId="0" borderId="0" xfId="3" applyNumberFormat="1" applyFont="1" applyFill="1" applyBorder="1" applyAlignment="1"/>
    <xf numFmtId="17" fontId="20" fillId="0" borderId="0" xfId="0" applyNumberFormat="1" applyFont="1" applyFill="1" applyBorder="1"/>
    <xf numFmtId="3" fontId="20" fillId="0" borderId="0" xfId="0" applyNumberFormat="1" applyFont="1" applyFill="1" applyBorder="1"/>
    <xf numFmtId="168" fontId="20" fillId="0" borderId="0" xfId="0" applyNumberFormat="1" applyFont="1" applyFill="1" applyBorder="1"/>
    <xf numFmtId="0" fontId="21" fillId="0" borderId="0" xfId="0" applyFont="1" applyFill="1"/>
    <xf numFmtId="0" fontId="22" fillId="0" borderId="0" xfId="0" applyFont="1" applyFill="1"/>
    <xf numFmtId="0" fontId="8" fillId="0" borderId="0" xfId="0" applyFont="1" applyFill="1" applyAlignment="1"/>
    <xf numFmtId="0" fontId="9" fillId="0" borderId="0" xfId="0" applyFont="1" applyFill="1" applyAlignment="1">
      <alignment horizontal="left"/>
    </xf>
    <xf numFmtId="0" fontId="16" fillId="0" borderId="0" xfId="0" applyFont="1" applyFill="1" applyAlignment="1">
      <alignment horizontal="left"/>
    </xf>
    <xf numFmtId="0" fontId="26" fillId="0" borderId="0" xfId="0" applyFont="1" applyFill="1" applyAlignment="1"/>
    <xf numFmtId="169" fontId="20" fillId="0" borderId="0" xfId="0" applyNumberFormat="1" applyFont="1" applyFill="1" applyBorder="1"/>
    <xf numFmtId="0" fontId="26" fillId="0" borderId="0" xfId="0" applyFont="1" applyFill="1" applyAlignment="1">
      <alignment horizontal="left"/>
    </xf>
    <xf numFmtId="164" fontId="25" fillId="0" borderId="0" xfId="3" applyNumberFormat="1" applyFont="1" applyFill="1" applyBorder="1" applyAlignment="1"/>
    <xf numFmtId="0" fontId="27" fillId="0" borderId="0" xfId="0" applyFont="1" applyFill="1" applyBorder="1"/>
    <xf numFmtId="0" fontId="28" fillId="0" borderId="0" xfId="0" applyFont="1" applyFill="1" applyBorder="1" applyAlignment="1"/>
    <xf numFmtId="0" fontId="9" fillId="0" borderId="0" xfId="0" applyFont="1" applyFill="1" applyBorder="1" applyAlignment="1"/>
    <xf numFmtId="0" fontId="27" fillId="0" borderId="0" xfId="0" applyFont="1" applyFill="1"/>
    <xf numFmtId="3" fontId="14" fillId="0" borderId="0" xfId="4" applyNumberFormat="1" applyFont="1" applyFill="1" applyBorder="1"/>
    <xf numFmtId="3" fontId="11" fillId="0" borderId="0" xfId="0" applyNumberFormat="1" applyFont="1" applyFill="1" applyBorder="1" applyAlignment="1">
      <alignment vertical="top" wrapText="1"/>
    </xf>
    <xf numFmtId="3" fontId="21" fillId="0" borderId="0" xfId="0" applyNumberFormat="1" applyFont="1" applyFill="1" applyBorder="1" applyAlignment="1"/>
    <xf numFmtId="0" fontId="29" fillId="0" borderId="0" xfId="0" applyFont="1" applyFill="1" applyBorder="1" applyAlignment="1"/>
    <xf numFmtId="0" fontId="29" fillId="0" borderId="0" xfId="0" applyFont="1" applyFill="1" applyAlignment="1"/>
    <xf numFmtId="3" fontId="30" fillId="0" borderId="0" xfId="0" applyNumberFormat="1" applyFont="1" applyFill="1" applyBorder="1" applyAlignment="1"/>
    <xf numFmtId="164" fontId="11" fillId="0" borderId="0" xfId="3" applyNumberFormat="1" applyFont="1" applyFill="1" applyBorder="1" applyAlignment="1">
      <alignment horizontal="center" vertical="top" wrapText="1"/>
    </xf>
    <xf numFmtId="0" fontId="8" fillId="0" borderId="0" xfId="0" applyFont="1" applyFill="1" applyBorder="1" applyAlignment="1"/>
    <xf numFmtId="3" fontId="0" fillId="0" borderId="0" xfId="0" applyNumberFormat="1" applyFill="1" applyBorder="1" applyAlignment="1"/>
    <xf numFmtId="0" fontId="14" fillId="0" borderId="0" xfId="0" applyFont="1" applyBorder="1" applyAlignment="1">
      <alignment horizontal="left" vertical="top" wrapText="1"/>
    </xf>
    <xf numFmtId="0" fontId="0" fillId="0" borderId="0" xfId="0" applyBorder="1" applyAlignment="1">
      <alignment horizontal="left"/>
    </xf>
    <xf numFmtId="168" fontId="14" fillId="0" borderId="0" xfId="0" applyNumberFormat="1" applyFont="1" applyBorder="1" applyAlignment="1">
      <alignment horizontal="center" vertical="top" wrapText="1"/>
    </xf>
    <xf numFmtId="168" fontId="20" fillId="0" borderId="0" xfId="0" applyNumberFormat="1" applyFont="1" applyBorder="1"/>
    <xf numFmtId="0" fontId="0" fillId="0" borderId="0" xfId="0" applyFill="1" applyBorder="1" applyAlignment="1">
      <alignment horizontal="left"/>
    </xf>
    <xf numFmtId="168" fontId="14" fillId="0" borderId="0" xfId="0" applyNumberFormat="1" applyFont="1" applyFill="1" applyBorder="1" applyAlignment="1">
      <alignment horizontal="center" vertical="top" wrapText="1"/>
    </xf>
    <xf numFmtId="0" fontId="0" fillId="0" borderId="0" xfId="0" applyFill="1" applyBorder="1" applyAlignment="1"/>
    <xf numFmtId="0" fontId="16" fillId="0" borderId="0" xfId="0" applyFont="1" applyFill="1" applyBorder="1"/>
    <xf numFmtId="164" fontId="14" fillId="0" borderId="0" xfId="3" applyNumberFormat="1" applyFont="1" applyFill="1" applyBorder="1" applyAlignment="1">
      <alignment horizontal="center" vertical="top" wrapText="1"/>
    </xf>
    <xf numFmtId="0" fontId="16" fillId="0" borderId="0" xfId="0" applyFont="1" applyFill="1" applyBorder="1" applyAlignment="1"/>
    <xf numFmtId="0" fontId="29" fillId="0" borderId="0" xfId="0" applyFont="1" applyFill="1" applyBorder="1" applyAlignment="1">
      <alignment horizontal="left"/>
    </xf>
    <xf numFmtId="0" fontId="29" fillId="0" borderId="0" xfId="0" applyFont="1" applyFill="1" applyBorder="1" applyAlignment="1">
      <alignment horizontal="center"/>
    </xf>
    <xf numFmtId="0" fontId="9" fillId="0" borderId="0" xfId="0" applyFont="1" applyFill="1" applyBorder="1" applyAlignment="1">
      <alignment horizontal="center" wrapText="1"/>
    </xf>
    <xf numFmtId="0" fontId="9" fillId="0" borderId="0" xfId="0" applyFont="1" applyFill="1" applyBorder="1" applyAlignment="1">
      <alignment vertical="top"/>
    </xf>
    <xf numFmtId="0" fontId="0" fillId="0" borderId="0" xfId="0" applyFill="1" applyBorder="1" applyAlignment="1">
      <alignment horizontal="center"/>
    </xf>
    <xf numFmtId="0" fontId="9" fillId="0" borderId="0" xfId="0" applyFont="1" applyFill="1" applyBorder="1" applyAlignment="1">
      <alignment horizontal="center" vertical="top" wrapText="1"/>
    </xf>
    <xf numFmtId="0" fontId="8" fillId="0" borderId="0" xfId="0" applyFont="1" applyFill="1" applyBorder="1"/>
    <xf numFmtId="168" fontId="0" fillId="0" borderId="0" xfId="0" applyNumberFormat="1" applyFill="1" applyBorder="1" applyAlignment="1">
      <alignment horizontal="center"/>
    </xf>
    <xf numFmtId="168" fontId="0" fillId="0" borderId="0" xfId="0" applyNumberFormat="1" applyFill="1" applyBorder="1" applyAlignment="1"/>
    <xf numFmtId="3" fontId="0" fillId="0" borderId="0" xfId="0" applyNumberFormat="1" applyFill="1" applyBorder="1" applyAlignment="1">
      <alignment horizontal="center"/>
    </xf>
    <xf numFmtId="164" fontId="14" fillId="0" borderId="0" xfId="3" applyNumberFormat="1" applyFont="1" applyFill="1" applyBorder="1" applyAlignment="1">
      <alignment horizontal="left"/>
    </xf>
    <xf numFmtId="0" fontId="27" fillId="0" borderId="0" xfId="0" applyFont="1" applyBorder="1" applyAlignment="1">
      <alignment horizontal="left"/>
    </xf>
    <xf numFmtId="0" fontId="4" fillId="0" borderId="0" xfId="0" applyFont="1"/>
    <xf numFmtId="0" fontId="4" fillId="0" borderId="0" xfId="5" applyFont="1" applyFill="1" applyAlignment="1">
      <alignment horizontal="right"/>
    </xf>
    <xf numFmtId="0" fontId="4" fillId="0" borderId="0" xfId="5" applyFont="1" applyFill="1" applyAlignment="1">
      <alignment horizontal="center"/>
    </xf>
    <xf numFmtId="0" fontId="4" fillId="0" borderId="0" xfId="0" applyFont="1" applyAlignment="1">
      <alignment horizontal="right"/>
    </xf>
    <xf numFmtId="9" fontId="4" fillId="0" borderId="0" xfId="3" applyFont="1" applyBorder="1" applyAlignment="1">
      <alignment horizontal="left" vertical="top" wrapText="1"/>
    </xf>
    <xf numFmtId="1" fontId="4" fillId="0" borderId="0" xfId="1" applyNumberFormat="1" applyFont="1" applyFill="1" applyAlignment="1">
      <alignment horizontal="right"/>
    </xf>
    <xf numFmtId="3" fontId="4" fillId="0" borderId="0" xfId="0" applyNumberFormat="1" applyFont="1" applyFill="1"/>
    <xf numFmtId="10" fontId="4" fillId="0" borderId="0" xfId="0" applyNumberFormat="1" applyFont="1" applyFill="1"/>
    <xf numFmtId="9" fontId="5" fillId="0" borderId="0" xfId="3" applyFont="1"/>
    <xf numFmtId="1" fontId="0" fillId="0" borderId="0" xfId="0" applyNumberFormat="1"/>
    <xf numFmtId="2" fontId="0" fillId="0" borderId="0" xfId="0" applyNumberFormat="1"/>
    <xf numFmtId="0" fontId="33" fillId="0" borderId="0" xfId="0" applyFont="1"/>
    <xf numFmtId="0" fontId="16" fillId="0" borderId="0" xfId="0" applyFont="1" applyFill="1"/>
    <xf numFmtId="0" fontId="8" fillId="0" borderId="0" xfId="0" applyFont="1"/>
    <xf numFmtId="0" fontId="16" fillId="0" borderId="0" xfId="0" applyFont="1"/>
    <xf numFmtId="0" fontId="9" fillId="0" borderId="0" xfId="0" applyFont="1" applyBorder="1" applyAlignment="1">
      <alignment vertical="top"/>
    </xf>
    <xf numFmtId="0" fontId="21" fillId="0" borderId="0" xfId="0" applyFont="1" applyBorder="1" applyAlignment="1"/>
    <xf numFmtId="0" fontId="21" fillId="0" borderId="0" xfId="0" applyFont="1" applyFill="1" applyBorder="1" applyAlignment="1"/>
    <xf numFmtId="0" fontId="12" fillId="0" borderId="0" xfId="0" applyFont="1" applyFill="1" applyBorder="1" applyAlignment="1">
      <alignment vertical="top" wrapText="1"/>
    </xf>
    <xf numFmtId="3" fontId="12" fillId="0" borderId="0" xfId="1" applyNumberFormat="1" applyFont="1" applyFill="1" applyBorder="1" applyAlignment="1"/>
    <xf numFmtId="3" fontId="12" fillId="0" borderId="0" xfId="0" applyNumberFormat="1" applyFont="1" applyFill="1" applyBorder="1" applyAlignment="1"/>
    <xf numFmtId="0" fontId="25" fillId="0" borderId="0" xfId="0" applyFont="1" applyFill="1"/>
    <xf numFmtId="3" fontId="0" fillId="0" borderId="0" xfId="0" applyNumberFormat="1" applyFill="1"/>
    <xf numFmtId="3" fontId="12" fillId="0" borderId="0" xfId="1" applyNumberFormat="1" applyFont="1" applyFill="1" applyBorder="1" applyAlignment="1">
      <alignment horizontal="center"/>
    </xf>
    <xf numFmtId="3" fontId="34" fillId="0" borderId="0" xfId="0" applyNumberFormat="1" applyFont="1"/>
    <xf numFmtId="0" fontId="11" fillId="3" borderId="0" xfId="0" applyFont="1" applyFill="1" applyBorder="1" applyAlignment="1">
      <alignment vertical="top" wrapText="1"/>
    </xf>
    <xf numFmtId="168" fontId="21" fillId="0" borderId="0" xfId="0" applyNumberFormat="1" applyFont="1" applyBorder="1" applyAlignment="1">
      <alignment horizontal="center"/>
    </xf>
    <xf numFmtId="168" fontId="21" fillId="0" borderId="0" xfId="0" applyNumberFormat="1" applyFont="1" applyBorder="1" applyAlignment="1">
      <alignment horizontal="right"/>
    </xf>
    <xf numFmtId="0" fontId="0" fillId="0" borderId="0" xfId="0" applyAlignment="1">
      <alignment horizontal="right"/>
    </xf>
    <xf numFmtId="170" fontId="21" fillId="0" borderId="0" xfId="3" applyNumberFormat="1" applyFont="1" applyBorder="1" applyAlignment="1">
      <alignment horizontal="center"/>
    </xf>
    <xf numFmtId="171" fontId="21" fillId="0" borderId="0" xfId="0" applyNumberFormat="1" applyFont="1" applyBorder="1" applyAlignment="1">
      <alignment horizontal="right"/>
    </xf>
    <xf numFmtId="0" fontId="21" fillId="0" borderId="0" xfId="0" applyFont="1" applyBorder="1" applyAlignment="1">
      <alignment horizontal="right"/>
    </xf>
    <xf numFmtId="3" fontId="11" fillId="0" borderId="0" xfId="0" applyNumberFormat="1" applyFont="1" applyFill="1" applyBorder="1" applyAlignment="1"/>
    <xf numFmtId="172" fontId="11" fillId="0" borderId="0" xfId="0" applyNumberFormat="1" applyFont="1" applyFill="1" applyBorder="1" applyAlignment="1">
      <alignment horizontal="right"/>
    </xf>
    <xf numFmtId="164" fontId="11" fillId="3" borderId="0" xfId="3" applyNumberFormat="1" applyFont="1" applyFill="1" applyBorder="1" applyAlignment="1">
      <alignment horizontal="center" vertical="top" wrapText="1"/>
    </xf>
    <xf numFmtId="173" fontId="11" fillId="0" borderId="0" xfId="2" applyNumberFormat="1" applyFont="1" applyFill="1" applyBorder="1" applyAlignment="1">
      <alignment horizontal="right"/>
    </xf>
    <xf numFmtId="0" fontId="11" fillId="0" borderId="0" xfId="2" applyNumberFormat="1" applyFont="1" applyFill="1" applyBorder="1" applyAlignment="1">
      <alignment horizontal="right"/>
    </xf>
    <xf numFmtId="9" fontId="11" fillId="0" borderId="0" xfId="3" applyFont="1" applyFill="1" applyBorder="1" applyAlignment="1">
      <alignment horizontal="center" vertical="top" wrapText="1"/>
    </xf>
    <xf numFmtId="9" fontId="11" fillId="0" borderId="0" xfId="3" applyFont="1" applyFill="1" applyBorder="1" applyAlignment="1">
      <alignment horizontal="right" vertical="top" wrapText="1"/>
    </xf>
    <xf numFmtId="0" fontId="11" fillId="0" borderId="0" xfId="0" applyFont="1" applyFill="1" applyBorder="1" applyAlignment="1"/>
    <xf numFmtId="0" fontId="11" fillId="0" borderId="0" xfId="0" applyFont="1" applyFill="1" applyBorder="1" applyAlignment="1">
      <alignment horizontal="right"/>
    </xf>
    <xf numFmtId="168" fontId="11" fillId="0" borderId="0" xfId="0" applyNumberFormat="1" applyFont="1" applyFill="1" applyBorder="1" applyAlignment="1"/>
    <xf numFmtId="168" fontId="11" fillId="0" borderId="0" xfId="0" applyNumberFormat="1" applyFont="1" applyFill="1" applyBorder="1" applyAlignment="1">
      <alignment horizontal="right"/>
    </xf>
    <xf numFmtId="2" fontId="11" fillId="0" borderId="0" xfId="2" applyNumberFormat="1" applyFont="1" applyFill="1" applyBorder="1" applyAlignment="1">
      <alignment horizontal="right"/>
    </xf>
    <xf numFmtId="168" fontId="12" fillId="0" borderId="0" xfId="1" applyNumberFormat="1" applyFont="1" applyFill="1" applyBorder="1" applyAlignment="1"/>
    <xf numFmtId="168" fontId="12" fillId="0" borderId="0" xfId="0" applyNumberFormat="1" applyFont="1" applyFill="1" applyBorder="1" applyAlignment="1">
      <alignment horizontal="right"/>
    </xf>
    <xf numFmtId="4" fontId="0" fillId="0" borderId="0" xfId="0" applyNumberFormat="1"/>
    <xf numFmtId="3" fontId="11" fillId="0" borderId="0" xfId="0" applyNumberFormat="1" applyFont="1" applyFill="1" applyBorder="1" applyAlignment="1">
      <alignment horizontal="left"/>
    </xf>
    <xf numFmtId="3" fontId="21" fillId="0" borderId="0" xfId="0" applyNumberFormat="1" applyFont="1"/>
    <xf numFmtId="4" fontId="12" fillId="0" borderId="0" xfId="1" applyNumberFormat="1" applyFont="1" applyFill="1" applyBorder="1" applyAlignment="1"/>
    <xf numFmtId="168" fontId="11" fillId="0" borderId="0" xfId="2" applyNumberFormat="1" applyFont="1" applyFill="1" applyBorder="1" applyAlignment="1">
      <alignment horizontal="right"/>
    </xf>
    <xf numFmtId="4" fontId="11" fillId="0" borderId="0" xfId="2" applyNumberFormat="1" applyFont="1" applyFill="1" applyBorder="1" applyAlignment="1">
      <alignment horizontal="right"/>
    </xf>
    <xf numFmtId="168" fontId="11" fillId="0" borderId="0" xfId="0" applyNumberFormat="1" applyFont="1" applyFill="1" applyBorder="1" applyAlignment="1">
      <alignment horizontal="center"/>
    </xf>
    <xf numFmtId="9" fontId="11" fillId="0" borderId="0" xfId="3" applyNumberFormat="1" applyFont="1" applyFill="1" applyBorder="1" applyAlignment="1">
      <alignment horizontal="right" vertical="top" wrapText="1"/>
    </xf>
    <xf numFmtId="0" fontId="4" fillId="0" borderId="0" xfId="0" applyFont="1" applyFill="1" applyBorder="1" applyAlignment="1">
      <alignment vertical="top" wrapText="1"/>
    </xf>
    <xf numFmtId="0" fontId="11" fillId="0" borderId="0" xfId="0" applyFont="1" applyFill="1" applyBorder="1" applyAlignment="1">
      <alignment horizontal="left" vertical="top" wrapText="1"/>
    </xf>
    <xf numFmtId="0" fontId="28" fillId="0" borderId="0" xfId="0" applyFont="1" applyFill="1" applyBorder="1" applyAlignment="1">
      <alignment horizontal="left" vertical="top"/>
    </xf>
    <xf numFmtId="3" fontId="11" fillId="0" borderId="0" xfId="2" applyNumberFormat="1" applyFont="1" applyFill="1" applyBorder="1" applyAlignment="1">
      <alignment horizontal="right"/>
    </xf>
    <xf numFmtId="3" fontId="21" fillId="0" borderId="0" xfId="0" applyNumberFormat="1" applyFont="1" applyFill="1" applyBorder="1" applyAlignment="1">
      <alignment horizontal="right"/>
    </xf>
    <xf numFmtId="0" fontId="4" fillId="0" borderId="0" xfId="0" applyFont="1" applyFill="1" applyBorder="1" applyAlignment="1">
      <alignment vertical="top"/>
    </xf>
    <xf numFmtId="0" fontId="35" fillId="0" borderId="0" xfId="0" applyFont="1"/>
    <xf numFmtId="0" fontId="36" fillId="0" borderId="0" xfId="0" applyFont="1"/>
    <xf numFmtId="0" fontId="10" fillId="2" borderId="0" xfId="0" applyFont="1" applyFill="1"/>
    <xf numFmtId="0" fontId="10" fillId="2" borderId="0" xfId="0" applyFont="1" applyFill="1" applyAlignment="1">
      <alignment horizontal="center" vertical="center"/>
    </xf>
    <xf numFmtId="0" fontId="10" fillId="2" borderId="0" xfId="0" applyFont="1" applyFill="1" applyAlignment="1">
      <alignment horizontal="center" wrapText="1"/>
    </xf>
    <xf numFmtId="0" fontId="37" fillId="0" borderId="0" xfId="6"/>
    <xf numFmtId="0" fontId="38" fillId="0" borderId="0" xfId="0" applyFont="1"/>
    <xf numFmtId="15" fontId="21" fillId="0" borderId="0" xfId="0" applyNumberFormat="1" applyFont="1" applyAlignment="1">
      <alignment horizontal="right"/>
    </xf>
    <xf numFmtId="174" fontId="21" fillId="0" borderId="0" xfId="2" applyNumberFormat="1" applyFont="1"/>
    <xf numFmtId="165" fontId="21" fillId="0" borderId="0" xfId="1" applyNumberFormat="1" applyFont="1"/>
    <xf numFmtId="44" fontId="0" fillId="0" borderId="0" xfId="0" applyNumberFormat="1"/>
    <xf numFmtId="175" fontId="0" fillId="0" borderId="0" xfId="0" applyNumberFormat="1"/>
    <xf numFmtId="164" fontId="21" fillId="5" borderId="0" xfId="3" applyNumberFormat="1" applyFont="1" applyFill="1" applyAlignment="1">
      <alignment horizontal="right"/>
    </xf>
    <xf numFmtId="164" fontId="21" fillId="5" borderId="0" xfId="3" applyNumberFormat="1" applyFont="1" applyFill="1"/>
    <xf numFmtId="176" fontId="0" fillId="0" borderId="0" xfId="0" applyNumberFormat="1"/>
    <xf numFmtId="174" fontId="21" fillId="0" borderId="0" xfId="2" applyNumberFormat="1" applyFont="1" applyFill="1"/>
    <xf numFmtId="44" fontId="0" fillId="0" borderId="0" xfId="0" applyNumberFormat="1" applyAlignment="1">
      <alignment horizontal="right"/>
    </xf>
    <xf numFmtId="177" fontId="0" fillId="0" borderId="0" xfId="0" applyNumberFormat="1"/>
    <xf numFmtId="0" fontId="9" fillId="0" borderId="0" xfId="0" applyFont="1" applyBorder="1"/>
    <xf numFmtId="0" fontId="11" fillId="0" borderId="0" xfId="0" applyNumberFormat="1" applyFont="1" applyBorder="1" applyProtection="1"/>
    <xf numFmtId="0" fontId="14" fillId="0" borderId="0" xfId="0" applyFont="1" applyBorder="1"/>
    <xf numFmtId="0" fontId="11" fillId="0" borderId="0" xfId="0" applyFont="1" applyBorder="1" applyAlignment="1" applyProtection="1">
      <alignment horizontal="left"/>
    </xf>
    <xf numFmtId="0" fontId="15" fillId="0" borderId="0" xfId="0" applyFont="1" applyBorder="1"/>
    <xf numFmtId="0" fontId="11" fillId="0" borderId="0" xfId="0" applyFont="1" applyBorder="1" applyAlignment="1" applyProtection="1">
      <alignment horizontal="center"/>
    </xf>
    <xf numFmtId="0" fontId="11" fillId="0" borderId="0" xfId="0" applyNumberFormat="1" applyFont="1" applyBorder="1" applyAlignment="1" applyProtection="1">
      <alignment horizontal="centerContinuous"/>
    </xf>
    <xf numFmtId="0" fontId="14" fillId="0" borderId="0" xfId="0" applyFont="1" applyBorder="1" applyAlignment="1">
      <alignment horizontal="centerContinuous"/>
    </xf>
    <xf numFmtId="0" fontId="11" fillId="0" borderId="0" xfId="0" applyNumberFormat="1" applyFont="1" applyBorder="1" applyAlignment="1" applyProtection="1">
      <alignment horizontal="center"/>
    </xf>
    <xf numFmtId="0" fontId="11" fillId="0" borderId="0" xfId="0" applyFont="1" applyBorder="1" applyAlignment="1">
      <alignment horizontal="center"/>
    </xf>
    <xf numFmtId="0" fontId="40" fillId="0" borderId="0" xfId="6" applyFont="1" applyAlignment="1" applyProtection="1">
      <alignment horizontal="center"/>
    </xf>
    <xf numFmtId="0" fontId="11" fillId="0" borderId="0" xfId="0" applyFont="1" applyBorder="1"/>
    <xf numFmtId="0" fontId="41" fillId="0" borderId="0" xfId="0" applyFont="1" applyBorder="1" applyAlignment="1" applyProtection="1">
      <alignment horizontal="center"/>
    </xf>
    <xf numFmtId="1" fontId="41" fillId="0" borderId="0" xfId="0" applyNumberFormat="1" applyFont="1" applyBorder="1" applyAlignment="1" applyProtection="1">
      <alignment horizontal="center"/>
    </xf>
    <xf numFmtId="0" fontId="4" fillId="0" borderId="0" xfId="0" applyFont="1" applyBorder="1" applyAlignment="1" applyProtection="1">
      <alignment horizontal="left"/>
    </xf>
    <xf numFmtId="1" fontId="42" fillId="0" borderId="0" xfId="0" applyNumberFormat="1" applyFont="1" applyBorder="1" applyAlignment="1" applyProtection="1">
      <alignment horizontal="center"/>
    </xf>
    <xf numFmtId="178" fontId="11" fillId="0" borderId="0" xfId="0" applyNumberFormat="1" applyFont="1" applyBorder="1" applyAlignment="1" applyProtection="1">
      <alignment horizontal="right"/>
    </xf>
    <xf numFmtId="1" fontId="11" fillId="0" borderId="0" xfId="0" applyNumberFormat="1" applyFont="1" applyBorder="1" applyAlignment="1" applyProtection="1">
      <alignment horizontal="right"/>
    </xf>
    <xf numFmtId="1" fontId="11" fillId="0" borderId="0" xfId="0" applyNumberFormat="1" applyFont="1" applyFill="1" applyBorder="1" applyAlignment="1" applyProtection="1">
      <alignment horizontal="right"/>
    </xf>
    <xf numFmtId="173" fontId="11" fillId="0" borderId="0" xfId="0" applyNumberFormat="1" applyFont="1" applyBorder="1" applyAlignment="1" applyProtection="1">
      <alignment horizontal="right"/>
    </xf>
    <xf numFmtId="178" fontId="11" fillId="0" borderId="0" xfId="0" applyNumberFormat="1" applyFont="1" applyFill="1" applyBorder="1" applyAlignment="1" applyProtection="1">
      <alignment horizontal="right"/>
    </xf>
    <xf numFmtId="0" fontId="43" fillId="0" borderId="0" xfId="0" applyFont="1" applyAlignment="1">
      <alignment wrapText="1"/>
    </xf>
    <xf numFmtId="0" fontId="14" fillId="0" borderId="0" xfId="7"/>
    <xf numFmtId="0" fontId="8" fillId="6" borderId="1" xfId="7" applyFont="1" applyFill="1" applyBorder="1"/>
    <xf numFmtId="179" fontId="8" fillId="6" borderId="1" xfId="7" applyNumberFormat="1" applyFont="1" applyFill="1" applyBorder="1"/>
    <xf numFmtId="0" fontId="14" fillId="7" borderId="0" xfId="7" applyFill="1"/>
    <xf numFmtId="173" fontId="14" fillId="7" borderId="0" xfId="7" applyNumberFormat="1" applyFill="1"/>
    <xf numFmtId="173" fontId="14" fillId="0" borderId="0" xfId="7" applyNumberFormat="1"/>
    <xf numFmtId="0" fontId="8" fillId="7" borderId="0" xfId="7" applyFont="1" applyFill="1"/>
    <xf numFmtId="173" fontId="8" fillId="7" borderId="0" xfId="7" applyNumberFormat="1" applyFont="1" applyFill="1"/>
    <xf numFmtId="173" fontId="8" fillId="7" borderId="2" xfId="7" applyNumberFormat="1" applyFont="1" applyFill="1" applyBorder="1"/>
    <xf numFmtId="0" fontId="14" fillId="6" borderId="4" xfId="7" applyFill="1" applyBorder="1"/>
    <xf numFmtId="0" fontId="14" fillId="6" borderId="2" xfId="7" applyFill="1" applyBorder="1"/>
    <xf numFmtId="0" fontId="3" fillId="6" borderId="0" xfId="7" applyFont="1" applyFill="1" applyAlignment="1">
      <alignment horizontal="center"/>
    </xf>
    <xf numFmtId="0" fontId="14" fillId="6" borderId="2" xfId="7" applyFill="1" applyBorder="1" applyAlignment="1">
      <alignment horizontal="center"/>
    </xf>
    <xf numFmtId="173" fontId="14" fillId="7" borderId="0" xfId="7" applyNumberFormat="1" applyFill="1" applyAlignment="1">
      <alignment horizontal="right"/>
    </xf>
    <xf numFmtId="0" fontId="45" fillId="7" borderId="0" xfId="7" applyFont="1" applyFill="1"/>
    <xf numFmtId="173" fontId="45" fillId="7" borderId="0" xfId="7" applyNumberFormat="1" applyFont="1" applyFill="1"/>
    <xf numFmtId="173" fontId="14" fillId="7" borderId="2" xfId="7" applyNumberFormat="1" applyFill="1" applyBorder="1"/>
    <xf numFmtId="0" fontId="14" fillId="6" borderId="4" xfId="7" applyFont="1" applyFill="1" applyBorder="1"/>
    <xf numFmtId="0" fontId="14" fillId="7" borderId="0" xfId="7" applyFill="1" applyBorder="1" applyAlignment="1"/>
    <xf numFmtId="0" fontId="14" fillId="7" borderId="2" xfId="7" applyFill="1" applyBorder="1" applyAlignment="1"/>
    <xf numFmtId="0" fontId="14" fillId="7" borderId="2" xfId="7" applyFill="1" applyBorder="1"/>
    <xf numFmtId="0" fontId="48" fillId="0" borderId="0" xfId="0" applyFont="1"/>
    <xf numFmtId="0" fontId="50" fillId="0" borderId="5" xfId="0" applyFont="1" applyBorder="1" applyAlignment="1">
      <alignment vertical="center"/>
    </xf>
    <xf numFmtId="0" fontId="51" fillId="0" borderId="0" xfId="0" applyFont="1" applyAlignment="1">
      <alignment horizontal="center" vertical="center"/>
    </xf>
    <xf numFmtId="0" fontId="51" fillId="0" borderId="5" xfId="0" applyFont="1" applyBorder="1" applyAlignment="1">
      <alignment horizontal="center" vertical="center"/>
    </xf>
    <xf numFmtId="0" fontId="50" fillId="0" borderId="0" xfId="0" applyFont="1" applyAlignment="1">
      <alignment vertical="center"/>
    </xf>
    <xf numFmtId="0" fontId="50" fillId="0" borderId="0" xfId="0" applyFont="1" applyAlignment="1">
      <alignment horizontal="center" vertical="center"/>
    </xf>
    <xf numFmtId="0" fontId="50" fillId="0" borderId="5" xfId="0" applyFont="1" applyBorder="1" applyAlignment="1">
      <alignment horizontal="center" vertical="center"/>
    </xf>
    <xf numFmtId="0" fontId="51" fillId="0" borderId="5" xfId="0" applyFont="1" applyBorder="1" applyAlignment="1">
      <alignment vertical="center"/>
    </xf>
    <xf numFmtId="0" fontId="2" fillId="8" borderId="7" xfId="0" applyFont="1" applyFill="1" applyBorder="1" applyAlignment="1">
      <alignment horizontal="center"/>
    </xf>
    <xf numFmtId="3" fontId="0" fillId="0" borderId="7" xfId="0" applyNumberFormat="1" applyBorder="1"/>
    <xf numFmtId="168" fontId="0" fillId="0" borderId="7" xfId="0" applyNumberFormat="1" applyBorder="1"/>
    <xf numFmtId="0" fontId="0" fillId="0" borderId="0" xfId="0" applyAlignment="1">
      <alignment wrapText="1"/>
    </xf>
    <xf numFmtId="0" fontId="19" fillId="0" borderId="0" xfId="0" applyFont="1"/>
    <xf numFmtId="0" fontId="57" fillId="0" borderId="10" xfId="8" applyFont="1" applyBorder="1"/>
    <xf numFmtId="0" fontId="57" fillId="0" borderId="7" xfId="8" applyFont="1" applyBorder="1"/>
    <xf numFmtId="0" fontId="56" fillId="9" borderId="15" xfId="8" applyFont="1" applyFill="1" applyBorder="1"/>
    <xf numFmtId="3" fontId="61" fillId="9" borderId="15" xfId="9" applyNumberFormat="1" applyFont="1" applyFill="1" applyBorder="1"/>
    <xf numFmtId="3" fontId="61" fillId="9" borderId="16" xfId="9" applyNumberFormat="1" applyFont="1" applyFill="1" applyBorder="1"/>
    <xf numFmtId="0" fontId="57" fillId="0" borderId="10" xfId="8" applyFont="1" applyFill="1" applyBorder="1"/>
    <xf numFmtId="3" fontId="62" fillId="0" borderId="10" xfId="9" applyNumberFormat="1" applyFont="1" applyFill="1" applyBorder="1"/>
    <xf numFmtId="0" fontId="57" fillId="0" borderId="7" xfId="8" applyFont="1" applyFill="1" applyBorder="1"/>
    <xf numFmtId="3" fontId="62" fillId="0" borderId="7" xfId="9" applyNumberFormat="1" applyFont="1" applyFill="1" applyBorder="1"/>
    <xf numFmtId="0" fontId="57" fillId="0" borderId="17" xfId="8" applyFont="1" applyFill="1" applyBorder="1"/>
    <xf numFmtId="3" fontId="62" fillId="0" borderId="17" xfId="9" applyNumberFormat="1" applyFont="1" applyFill="1" applyBorder="1"/>
    <xf numFmtId="0" fontId="56" fillId="10" borderId="7" xfId="8" applyFont="1" applyFill="1" applyBorder="1"/>
    <xf numFmtId="3" fontId="61" fillId="10" borderId="7" xfId="9" applyNumberFormat="1" applyFont="1" applyFill="1" applyBorder="1"/>
    <xf numFmtId="0" fontId="56" fillId="9" borderId="8" xfId="0" applyFont="1" applyFill="1" applyBorder="1"/>
    <xf numFmtId="43" fontId="56" fillId="9" borderId="8" xfId="1" applyFont="1" applyFill="1" applyBorder="1"/>
    <xf numFmtId="175" fontId="56" fillId="9" borderId="9" xfId="1" applyNumberFormat="1" applyFont="1" applyFill="1" applyBorder="1"/>
    <xf numFmtId="0" fontId="57" fillId="0" borderId="10" xfId="0" applyFont="1" applyBorder="1"/>
    <xf numFmtId="43" fontId="57" fillId="0" borderId="10" xfId="1" applyFont="1" applyBorder="1"/>
    <xf numFmtId="175" fontId="57" fillId="0" borderId="10" xfId="1" applyNumberFormat="1" applyFont="1" applyBorder="1"/>
    <xf numFmtId="0" fontId="57" fillId="0" borderId="7" xfId="0" applyFont="1" applyBorder="1"/>
    <xf numFmtId="43" fontId="57" fillId="0" borderId="7" xfId="1" applyFont="1" applyBorder="1"/>
    <xf numFmtId="175" fontId="57" fillId="0" borderId="7" xfId="1" applyNumberFormat="1" applyFont="1" applyBorder="1"/>
    <xf numFmtId="0" fontId="57" fillId="0" borderId="17" xfId="0" applyFont="1" applyBorder="1"/>
    <xf numFmtId="43" fontId="57" fillId="0" borderId="17" xfId="1" applyFont="1" applyBorder="1"/>
    <xf numFmtId="175" fontId="57" fillId="0" borderId="17" xfId="1" applyNumberFormat="1" applyFont="1" applyBorder="1"/>
    <xf numFmtId="0" fontId="56" fillId="10" borderId="8" xfId="0" applyFont="1" applyFill="1" applyBorder="1"/>
    <xf numFmtId="43" fontId="56" fillId="10" borderId="8" xfId="1" applyFont="1" applyFill="1" applyBorder="1"/>
    <xf numFmtId="175" fontId="56" fillId="10" borderId="9" xfId="1" applyNumberFormat="1" applyFont="1" applyFill="1" applyBorder="1"/>
    <xf numFmtId="180" fontId="56" fillId="9" borderId="8" xfId="8" applyNumberFormat="1" applyFont="1" applyFill="1" applyBorder="1"/>
    <xf numFmtId="180" fontId="56" fillId="9" borderId="9" xfId="8" applyNumberFormat="1" applyFont="1" applyFill="1" applyBorder="1"/>
    <xf numFmtId="3" fontId="62" fillId="0" borderId="10" xfId="9" applyNumberFormat="1" applyFont="1" applyBorder="1"/>
    <xf numFmtId="3" fontId="62" fillId="0" borderId="7" xfId="9" applyNumberFormat="1" applyFont="1" applyBorder="1"/>
    <xf numFmtId="0" fontId="57" fillId="0" borderId="17" xfId="8" applyFont="1" applyBorder="1"/>
    <xf numFmtId="3" fontId="62" fillId="0" borderId="17" xfId="9" applyNumberFormat="1" applyFont="1" applyBorder="1"/>
    <xf numFmtId="0" fontId="56" fillId="10" borderId="18" xfId="8" applyFont="1" applyFill="1" applyBorder="1"/>
    <xf numFmtId="3" fontId="61" fillId="10" borderId="18" xfId="9" applyNumberFormat="1" applyFont="1" applyFill="1" applyBorder="1"/>
    <xf numFmtId="3" fontId="61" fillId="10" borderId="19" xfId="9" applyNumberFormat="1" applyFont="1" applyFill="1" applyBorder="1"/>
    <xf numFmtId="0" fontId="56" fillId="10" borderId="17" xfId="0" applyFont="1" applyFill="1" applyBorder="1"/>
    <xf numFmtId="43" fontId="56" fillId="10" borderId="17" xfId="1" applyFont="1" applyFill="1" applyBorder="1"/>
    <xf numFmtId="175" fontId="56" fillId="10" borderId="17" xfId="1" applyNumberFormat="1" applyFont="1" applyFill="1" applyBorder="1"/>
    <xf numFmtId="0" fontId="38" fillId="0" borderId="0" xfId="0" applyFont="1" applyAlignment="1">
      <alignment horizontal="left"/>
    </xf>
    <xf numFmtId="0" fontId="21" fillId="0" borderId="0" xfId="0" applyFont="1" applyAlignment="1">
      <alignment horizontal="center" vertical="center"/>
    </xf>
    <xf numFmtId="0" fontId="21" fillId="0" borderId="0" xfId="0" applyFont="1" applyAlignment="1">
      <alignment horizontal="center" vertical="top"/>
    </xf>
    <xf numFmtId="0" fontId="21" fillId="0" borderId="0" xfId="0" applyFont="1" applyAlignment="1">
      <alignment horizontal="left"/>
    </xf>
    <xf numFmtId="0" fontId="21" fillId="0" borderId="0" xfId="0" applyFont="1" applyAlignment="1">
      <alignment horizontal="left" vertical="top"/>
    </xf>
    <xf numFmtId="0" fontId="21" fillId="0" borderId="0" xfId="0" applyFont="1" applyAlignment="1">
      <alignment vertical="top"/>
    </xf>
    <xf numFmtId="0" fontId="21" fillId="0" borderId="22" xfId="0" applyFont="1" applyBorder="1" applyAlignment="1">
      <alignment horizontal="center" vertical="top" wrapText="1"/>
    </xf>
    <xf numFmtId="0" fontId="21" fillId="0" borderId="1" xfId="0" applyFont="1" applyBorder="1" applyAlignment="1">
      <alignment horizontal="center" vertical="top" wrapText="1"/>
    </xf>
    <xf numFmtId="0" fontId="21" fillId="0" borderId="23" xfId="0" applyFont="1" applyBorder="1" applyAlignment="1">
      <alignment horizontal="center" vertical="top" wrapText="1"/>
    </xf>
    <xf numFmtId="0" fontId="21" fillId="0" borderId="23" xfId="0" applyFont="1" applyBorder="1" applyAlignment="1">
      <alignment horizontal="center" vertical="top"/>
    </xf>
    <xf numFmtId="181" fontId="21" fillId="0" borderId="0" xfId="0" applyNumberFormat="1" applyFont="1" applyAlignment="1">
      <alignment horizontal="left"/>
    </xf>
    <xf numFmtId="173" fontId="21" fillId="0" borderId="0" xfId="0" applyNumberFormat="1" applyFont="1" applyAlignment="1">
      <alignment horizontal="center" vertical="center"/>
    </xf>
    <xf numFmtId="173" fontId="21" fillId="0" borderId="0" xfId="0" applyNumberFormat="1" applyFont="1" applyAlignment="1">
      <alignment horizontal="center" vertical="top"/>
    </xf>
    <xf numFmtId="173" fontId="21" fillId="0" borderId="0" xfId="0" applyNumberFormat="1" applyFont="1" applyAlignment="1">
      <alignment horizontal="center"/>
    </xf>
    <xf numFmtId="173" fontId="21" fillId="0" borderId="0" xfId="0" applyNumberFormat="1" applyFont="1" applyBorder="1" applyAlignment="1">
      <alignment horizontal="center" vertical="center"/>
    </xf>
    <xf numFmtId="173" fontId="11" fillId="0" borderId="0" xfId="8" applyNumberFormat="1" applyFont="1" applyBorder="1" applyAlignment="1">
      <alignment horizontal="center" vertical="center"/>
    </xf>
    <xf numFmtId="173" fontId="11" fillId="0" borderId="0" xfId="8" applyNumberFormat="1" applyFont="1" applyBorder="1" applyAlignment="1">
      <alignment horizontal="center" vertical="center" wrapText="1"/>
    </xf>
    <xf numFmtId="0" fontId="21" fillId="0" borderId="0" xfId="0" applyFont="1" applyAlignment="1">
      <alignment horizontal="center"/>
    </xf>
    <xf numFmtId="173" fontId="21" fillId="0" borderId="0" xfId="0" applyNumberFormat="1" applyFont="1" applyFill="1" applyAlignment="1">
      <alignment horizontal="center" vertical="center"/>
    </xf>
    <xf numFmtId="173" fontId="21" fillId="0" borderId="0" xfId="0" applyNumberFormat="1" applyFont="1" applyFill="1" applyAlignment="1">
      <alignment horizontal="center" vertical="top"/>
    </xf>
    <xf numFmtId="173" fontId="21" fillId="0" borderId="0" xfId="0" applyNumberFormat="1" applyFont="1" applyFill="1" applyAlignment="1">
      <alignment horizontal="center"/>
    </xf>
    <xf numFmtId="173" fontId="21" fillId="0" borderId="0" xfId="0" applyNumberFormat="1" applyFont="1"/>
    <xf numFmtId="1" fontId="38" fillId="0" borderId="0" xfId="0" applyNumberFormat="1" applyFont="1" applyAlignment="1">
      <alignment horizontal="center" vertical="center"/>
    </xf>
    <xf numFmtId="1" fontId="21" fillId="0" borderId="0" xfId="0" applyNumberFormat="1" applyFont="1" applyAlignment="1">
      <alignment horizontal="center" vertical="center"/>
    </xf>
    <xf numFmtId="1" fontId="38" fillId="0" borderId="0" xfId="0" applyNumberFormat="1" applyFont="1" applyAlignment="1">
      <alignment horizontal="center" vertical="top" wrapText="1"/>
    </xf>
    <xf numFmtId="1" fontId="21" fillId="0" borderId="0" xfId="0" applyNumberFormat="1" applyFont="1" applyAlignment="1">
      <alignment horizontal="center" vertical="top" wrapText="1"/>
    </xf>
    <xf numFmtId="0" fontId="21" fillId="0" borderId="0" xfId="0" applyFont="1" applyAlignment="1">
      <alignment horizontal="left" vertical="top" wrapText="1"/>
    </xf>
    <xf numFmtId="1" fontId="21" fillId="0" borderId="0" xfId="0" applyNumberFormat="1" applyFont="1" applyAlignment="1">
      <alignment horizontal="center" vertical="top"/>
    </xf>
    <xf numFmtId="0" fontId="21" fillId="0" borderId="0" xfId="0" applyFont="1" applyAlignment="1">
      <alignment vertical="top" wrapText="1"/>
    </xf>
    <xf numFmtId="2" fontId="21" fillId="0" borderId="0" xfId="0" applyNumberFormat="1" applyFont="1"/>
    <xf numFmtId="1" fontId="21" fillId="0" borderId="0" xfId="0" applyNumberFormat="1" applyFont="1" applyFill="1" applyAlignment="1">
      <alignment horizontal="center" vertical="center"/>
    </xf>
    <xf numFmtId="2" fontId="21" fillId="0" borderId="0" xfId="0" applyNumberFormat="1" applyFont="1" applyAlignment="1">
      <alignment horizontal="center" vertical="center"/>
    </xf>
    <xf numFmtId="17" fontId="0" fillId="0" borderId="0" xfId="0" applyNumberFormat="1" applyFill="1"/>
    <xf numFmtId="3" fontId="0" fillId="0" borderId="2" xfId="0" applyNumberFormat="1" applyBorder="1"/>
    <xf numFmtId="0" fontId="65" fillId="0" borderId="2" xfId="0" applyFont="1" applyFill="1" applyBorder="1" applyAlignment="1">
      <alignment wrapText="1"/>
    </xf>
    <xf numFmtId="0" fontId="65" fillId="0" borderId="24" xfId="0" applyFont="1" applyFill="1" applyBorder="1" applyAlignment="1">
      <alignment wrapText="1"/>
    </xf>
    <xf numFmtId="17" fontId="65" fillId="0" borderId="0" xfId="0" applyNumberFormat="1" applyFont="1" applyFill="1"/>
    <xf numFmtId="3" fontId="0" fillId="0" borderId="25" xfId="0" applyNumberFormat="1" applyBorder="1"/>
    <xf numFmtId="182" fontId="0" fillId="0" borderId="0" xfId="2" applyNumberFormat="1" applyFont="1" applyFill="1"/>
    <xf numFmtId="182" fontId="0" fillId="0" borderId="0" xfId="2" applyNumberFormat="1" applyFont="1" applyBorder="1"/>
    <xf numFmtId="182" fontId="0" fillId="0" borderId="0" xfId="2" applyNumberFormat="1" applyFont="1"/>
    <xf numFmtId="182" fontId="0" fillId="0" borderId="0" xfId="2" applyNumberFormat="1" applyFont="1" applyBorder="1" applyAlignment="1">
      <alignment horizontal="center"/>
    </xf>
    <xf numFmtId="182" fontId="0" fillId="0" borderId="25" xfId="2" applyNumberFormat="1" applyFont="1" applyBorder="1"/>
    <xf numFmtId="165" fontId="0" fillId="0" borderId="0" xfId="1" applyNumberFormat="1" applyFont="1"/>
    <xf numFmtId="15" fontId="19" fillId="4" borderId="0" xfId="0" applyNumberFormat="1" applyFont="1" applyFill="1"/>
    <xf numFmtId="0" fontId="20" fillId="4" borderId="0" xfId="0" applyNumberFormat="1" applyFont="1" applyFill="1"/>
    <xf numFmtId="0" fontId="20" fillId="4" borderId="0" xfId="0" applyFont="1" applyFill="1"/>
    <xf numFmtId="0" fontId="19" fillId="4" borderId="0" xfId="0" applyFont="1" applyFill="1"/>
    <xf numFmtId="0" fontId="56" fillId="4" borderId="8" xfId="8" applyFont="1" applyFill="1" applyBorder="1"/>
    <xf numFmtId="0" fontId="56" fillId="4" borderId="9" xfId="8" applyFont="1" applyFill="1" applyBorder="1"/>
    <xf numFmtId="0" fontId="57" fillId="4" borderId="10" xfId="8" applyFont="1" applyFill="1" applyBorder="1"/>
    <xf numFmtId="3" fontId="59" fillId="4" borderId="10" xfId="9" applyNumberFormat="1" applyFont="1" applyFill="1" applyBorder="1"/>
    <xf numFmtId="3" fontId="59" fillId="4" borderId="11" xfId="9" applyNumberFormat="1" applyFont="1" applyFill="1" applyBorder="1"/>
    <xf numFmtId="0" fontId="57" fillId="4" borderId="7" xfId="8" applyFont="1" applyFill="1" applyBorder="1"/>
    <xf numFmtId="3" fontId="59" fillId="4" borderId="7" xfId="9" applyNumberFormat="1" applyFont="1" applyFill="1" applyBorder="1"/>
    <xf numFmtId="3" fontId="59" fillId="4" borderId="12" xfId="9" applyNumberFormat="1" applyFont="1" applyFill="1" applyBorder="1"/>
    <xf numFmtId="173" fontId="20" fillId="4" borderId="0" xfId="0" applyNumberFormat="1" applyFont="1" applyFill="1"/>
    <xf numFmtId="0" fontId="56" fillId="4" borderId="13" xfId="8" applyFont="1" applyFill="1" applyBorder="1"/>
    <xf numFmtId="3" fontId="60" fillId="4" borderId="13" xfId="9" applyNumberFormat="1" applyFont="1" applyFill="1" applyBorder="1"/>
    <xf numFmtId="3" fontId="60" fillId="4" borderId="14" xfId="9" applyNumberFormat="1" applyFont="1" applyFill="1" applyBorder="1"/>
    <xf numFmtId="0" fontId="0" fillId="0" borderId="0" xfId="0" applyAlignment="1">
      <alignment horizontal="center"/>
    </xf>
    <xf numFmtId="10" fontId="66" fillId="0" borderId="0" xfId="3" applyNumberFormat="1" applyFont="1"/>
    <xf numFmtId="0" fontId="67" fillId="0" borderId="0" xfId="0" applyFont="1"/>
    <xf numFmtId="0" fontId="67" fillId="0" borderId="0" xfId="0" applyFont="1" applyAlignment="1">
      <alignment horizontal="center"/>
    </xf>
    <xf numFmtId="3" fontId="9" fillId="4" borderId="0" xfId="0" applyNumberFormat="1" applyFont="1" applyFill="1" applyBorder="1"/>
    <xf numFmtId="9" fontId="4" fillId="4" borderId="0" xfId="3" applyFont="1" applyFill="1" applyBorder="1"/>
    <xf numFmtId="0" fontId="2" fillId="0" borderId="0" xfId="0" applyFont="1"/>
    <xf numFmtId="0" fontId="2" fillId="0" borderId="0" xfId="0" applyFont="1" applyBorder="1" applyAlignment="1">
      <alignment horizontal="center"/>
    </xf>
    <xf numFmtId="173" fontId="0" fillId="0" borderId="0" xfId="0" applyNumberFormat="1"/>
    <xf numFmtId="0" fontId="18" fillId="0" borderId="0" xfId="0" applyFont="1" applyBorder="1"/>
    <xf numFmtId="165" fontId="18" fillId="0" borderId="0" xfId="1" applyNumberFormat="1" applyFont="1" applyBorder="1"/>
    <xf numFmtId="0" fontId="68" fillId="0" borderId="0" xfId="0" applyFont="1" applyBorder="1" applyAlignment="1">
      <alignment vertical="center"/>
    </xf>
    <xf numFmtId="0" fontId="69" fillId="0" borderId="0" xfId="0" applyFont="1" applyBorder="1" applyAlignment="1">
      <alignment horizontal="center" vertical="center"/>
    </xf>
    <xf numFmtId="165" fontId="68" fillId="0" borderId="0" xfId="1" applyNumberFormat="1" applyFont="1" applyBorder="1" applyAlignment="1">
      <alignment horizontal="right" vertical="center"/>
    </xf>
    <xf numFmtId="0" fontId="69" fillId="0" borderId="0" xfId="0" applyFont="1" applyBorder="1" applyAlignment="1">
      <alignment vertical="center"/>
    </xf>
    <xf numFmtId="165" fontId="69" fillId="0" borderId="0" xfId="1" applyNumberFormat="1" applyFont="1" applyBorder="1" applyAlignment="1">
      <alignment horizontal="right" vertical="center"/>
    </xf>
    <xf numFmtId="165" fontId="68" fillId="0" borderId="0" xfId="1" applyNumberFormat="1" applyFont="1" applyBorder="1" applyAlignment="1">
      <alignment vertical="center"/>
    </xf>
    <xf numFmtId="0" fontId="66" fillId="0" borderId="0" xfId="0" applyFont="1" applyBorder="1" applyAlignment="1">
      <alignment horizontal="left" indent="2"/>
    </xf>
    <xf numFmtId="165" fontId="66" fillId="0" borderId="0" xfId="1" applyNumberFormat="1" applyFont="1" applyBorder="1"/>
    <xf numFmtId="0" fontId="70" fillId="0" borderId="0" xfId="0" applyFont="1"/>
    <xf numFmtId="0" fontId="23" fillId="2" borderId="3" xfId="0" applyFont="1" applyFill="1" applyBorder="1" applyAlignment="1">
      <alignment horizontal="center" wrapText="1"/>
    </xf>
    <xf numFmtId="0" fontId="10" fillId="2" borderId="3" xfId="0" applyFont="1" applyFill="1" applyBorder="1" applyAlignment="1">
      <alignment horizontal="center" wrapText="1"/>
    </xf>
    <xf numFmtId="0" fontId="9" fillId="0" borderId="0" xfId="0" applyFont="1" applyFill="1" applyBorder="1" applyAlignment="1">
      <alignment horizontal="center"/>
    </xf>
    <xf numFmtId="0" fontId="8" fillId="0" borderId="0" xfId="0" applyFont="1" applyFill="1" applyBorder="1" applyAlignment="1"/>
    <xf numFmtId="3" fontId="0" fillId="0" borderId="0" xfId="0" applyNumberFormat="1" applyFill="1" applyBorder="1" applyAlignment="1">
      <alignment horizontal="center"/>
    </xf>
    <xf numFmtId="0" fontId="0" fillId="0" borderId="0" xfId="0" applyFill="1" applyBorder="1" applyAlignment="1"/>
    <xf numFmtId="168" fontId="0" fillId="0" borderId="0" xfId="0" applyNumberFormat="1" applyFill="1" applyBorder="1" applyAlignment="1">
      <alignment horizontal="center"/>
    </xf>
    <xf numFmtId="168" fontId="0" fillId="0" borderId="0" xfId="0" applyNumberFormat="1" applyFill="1" applyBorder="1" applyAlignment="1"/>
    <xf numFmtId="0" fontId="64" fillId="11" borderId="0" xfId="10" applyFont="1" applyAlignment="1">
      <alignment horizontal="center"/>
    </xf>
    <xf numFmtId="0" fontId="43" fillId="0" borderId="0" xfId="0" applyFont="1" applyAlignment="1">
      <alignment horizontal="left" vertical="center" wrapText="1"/>
    </xf>
    <xf numFmtId="0" fontId="48" fillId="0" borderId="6" xfId="0" applyFont="1" applyBorder="1"/>
    <xf numFmtId="0" fontId="48" fillId="0" borderId="0" xfId="0" applyFont="1"/>
    <xf numFmtId="0" fontId="50" fillId="0" borderId="0" xfId="0" applyFont="1" applyAlignment="1">
      <alignment vertical="center"/>
    </xf>
    <xf numFmtId="0" fontId="3" fillId="6" borderId="0" xfId="7" applyFont="1" applyFill="1" applyAlignment="1">
      <alignment horizontal="center"/>
    </xf>
    <xf numFmtId="0" fontId="14" fillId="6" borderId="2" xfId="7" applyFill="1" applyBorder="1" applyAlignment="1">
      <alignment horizontal="center"/>
    </xf>
    <xf numFmtId="0" fontId="14" fillId="6" borderId="0" xfId="7" applyFill="1" applyBorder="1" applyAlignment="1">
      <alignment horizontal="center"/>
    </xf>
    <xf numFmtId="0" fontId="46" fillId="0" borderId="0" xfId="0" applyFont="1" applyAlignment="1">
      <alignment vertical="center"/>
    </xf>
    <xf numFmtId="0" fontId="49" fillId="0" borderId="5" xfId="0" applyFont="1" applyBorder="1" applyAlignment="1">
      <alignment vertical="center"/>
    </xf>
    <xf numFmtId="0" fontId="50" fillId="0" borderId="6" xfId="0" applyFont="1" applyBorder="1" applyAlignment="1">
      <alignment vertical="center"/>
    </xf>
    <xf numFmtId="0" fontId="52" fillId="0" borderId="0" xfId="0" applyFont="1" applyAlignment="1">
      <alignment horizontal="center" vertical="center" wrapText="1"/>
    </xf>
    <xf numFmtId="0" fontId="21" fillId="0" borderId="22" xfId="0" applyFont="1" applyBorder="1" applyAlignment="1">
      <alignment horizontal="center" vertical="top"/>
    </xf>
    <xf numFmtId="0" fontId="21" fillId="0" borderId="1" xfId="0" applyFont="1" applyBorder="1" applyAlignment="1">
      <alignment horizontal="center" vertical="top"/>
    </xf>
    <xf numFmtId="0" fontId="21" fillId="0" borderId="23" xfId="0" applyFont="1" applyBorder="1" applyAlignment="1">
      <alignment horizontal="center" vertical="top"/>
    </xf>
    <xf numFmtId="0" fontId="21" fillId="0" borderId="22" xfId="0" applyFont="1" applyBorder="1" applyAlignment="1">
      <alignment horizontal="center" vertical="top" wrapText="1"/>
    </xf>
    <xf numFmtId="0" fontId="21" fillId="0" borderId="1" xfId="0" applyFont="1" applyBorder="1" applyAlignment="1">
      <alignment horizontal="center" vertical="top" wrapText="1"/>
    </xf>
    <xf numFmtId="0" fontId="21" fillId="0" borderId="23" xfId="0" applyFont="1" applyBorder="1" applyAlignment="1">
      <alignment horizontal="center" vertical="top" wrapText="1"/>
    </xf>
    <xf numFmtId="0" fontId="21" fillId="0" borderId="20" xfId="0" applyFont="1" applyBorder="1" applyAlignment="1">
      <alignment horizontal="center" vertical="top"/>
    </xf>
    <xf numFmtId="0" fontId="21" fillId="0" borderId="4" xfId="0" applyFont="1" applyBorder="1" applyAlignment="1">
      <alignment horizontal="center" vertical="top"/>
    </xf>
    <xf numFmtId="0" fontId="21" fillId="0" borderId="21" xfId="0" applyFont="1" applyBorder="1" applyAlignment="1">
      <alignment horizontal="center" vertical="top"/>
    </xf>
    <xf numFmtId="0" fontId="21" fillId="0" borderId="7" xfId="0" applyFont="1" applyBorder="1" applyAlignment="1">
      <alignment horizontal="center" vertical="top"/>
    </xf>
  </cellXfs>
  <cellStyles count="11">
    <cellStyle name="Comma" xfId="1" builtinId="3"/>
    <cellStyle name="Currency" xfId="2" builtinId="4"/>
    <cellStyle name="Good" xfId="10" builtinId="26"/>
    <cellStyle name="Hyperlink" xfId="6" builtinId="8"/>
    <cellStyle name="Normal" xfId="0" builtinId="0"/>
    <cellStyle name="Normal 2" xfId="8"/>
    <cellStyle name="Normal 3" xfId="7"/>
    <cellStyle name="Normal 7" xfId="4"/>
    <cellStyle name="Normal_ASX data 2005" xfId="5"/>
    <cellStyle name="nqnnz" xfId="9"/>
    <cellStyle name="Percent" xfId="3"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5.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4.xml"/><Relationship Id="rId2" Type="http://schemas.openxmlformats.org/officeDocument/2006/relationships/worksheet" Target="worksheets/sheet2.xml"/><Relationship Id="rId16" Type="http://schemas.openxmlformats.org/officeDocument/2006/relationships/externalLink" Target="externalLinks/externalLink3.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2.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 Id="rId22" Type="http://schemas.openxmlformats.org/officeDocument/2006/relationships/calcChain" Target="calcChain.xml"/></Relationships>
</file>

<file path=xl/charts/_rels/chart10.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11.xml.rels><?xml version="1.0" encoding="UTF-8" standalone="yes"?>
<Relationships xmlns="http://schemas.openxmlformats.org/package/2006/relationships"><Relationship Id="rId2" Type="http://schemas.microsoft.com/office/2011/relationships/chartColorStyle" Target="colors9.xml"/><Relationship Id="rId1" Type="http://schemas.microsoft.com/office/2011/relationships/chartStyle" Target="style9.xml"/></Relationships>
</file>

<file path=xl/charts/_rels/chart2.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3.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4.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6.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7.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8.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9.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marL="0" marR="0" indent="0" algn="ctr" defTabSz="914400" rtl="0" eaLnBrk="1" fontAlgn="auto" latinLnBrk="0" hangingPunct="1">
              <a:lnSpc>
                <a:spcPct val="100000"/>
              </a:lnSpc>
              <a:spcBef>
                <a:spcPts val="0"/>
              </a:spcBef>
              <a:spcAft>
                <a:spcPts val="0"/>
              </a:spcAft>
              <a:buClrTx/>
              <a:buSzTx/>
              <a:buFontTx/>
              <a:buNone/>
              <a:tabLst/>
              <a:defRPr sz="1800" b="1" i="0" u="none" strike="noStrike" kern="1200" baseline="0">
                <a:solidFill>
                  <a:sysClr val="windowText" lastClr="000000"/>
                </a:solidFill>
                <a:latin typeface="Arial" pitchFamily="34" charset="0"/>
                <a:ea typeface="+mn-ea"/>
                <a:cs typeface="Arial" pitchFamily="34" charset="0"/>
              </a:defRPr>
            </a:pPr>
            <a:r>
              <a:rPr lang="en-AU" sz="1400" b="1" i="0" baseline="0">
                <a:effectLst/>
              </a:rPr>
              <a:t>SPI 200</a:t>
            </a:r>
            <a:r>
              <a:rPr lang="en-AU" sz="1400" b="1" i="0" baseline="30000">
                <a:effectLst/>
              </a:rPr>
              <a:t>® </a:t>
            </a:r>
            <a:r>
              <a:rPr lang="en-AU" sz="1400" b="1" i="0" baseline="0">
                <a:effectLst/>
              </a:rPr>
              <a:t>Futures to Cash Equity Turnover</a:t>
            </a:r>
            <a:endParaRPr lang="en-AU" sz="1400">
              <a:effectLst/>
            </a:endParaRPr>
          </a:p>
        </c:rich>
      </c:tx>
      <c:overlay val="0"/>
    </c:title>
    <c:autoTitleDeleted val="0"/>
    <c:plotArea>
      <c:layout/>
      <c:barChart>
        <c:barDir val="col"/>
        <c:grouping val="clustered"/>
        <c:varyColors val="0"/>
        <c:ser>
          <c:idx val="0"/>
          <c:order val="0"/>
          <c:tx>
            <c:strRef>
              <c:f>'[1]Equity Derivatives'!$C$70</c:f>
              <c:strCache>
                <c:ptCount val="1"/>
                <c:pt idx="0">
                  <c:v>Cash Equity Turnover</c:v>
                </c:pt>
              </c:strCache>
            </c:strRef>
          </c:tx>
          <c:invertIfNegative val="0"/>
          <c:cat>
            <c:strRef>
              <c:f>'[1]Equity Derivatives'!$B$71:$B$75</c:f>
              <c:strCache>
                <c:ptCount val="5"/>
                <c:pt idx="0">
                  <c:v>2011-12</c:v>
                </c:pt>
                <c:pt idx="1">
                  <c:v>2012-13</c:v>
                </c:pt>
                <c:pt idx="2">
                  <c:v>2013-14</c:v>
                </c:pt>
                <c:pt idx="3">
                  <c:v>2014-15</c:v>
                </c:pt>
                <c:pt idx="4">
                  <c:v>2015-16</c:v>
                </c:pt>
              </c:strCache>
            </c:strRef>
          </c:cat>
          <c:val>
            <c:numRef>
              <c:f>'[1]Equity Derivatives'!$C$71:$C$75</c:f>
              <c:numCache>
                <c:formatCode>General</c:formatCode>
                <c:ptCount val="5"/>
                <c:pt idx="0">
                  <c:v>1185.327</c:v>
                </c:pt>
                <c:pt idx="1">
                  <c:v>1045.952</c:v>
                </c:pt>
                <c:pt idx="2">
                  <c:v>1008.897</c:v>
                </c:pt>
                <c:pt idx="3">
                  <c:v>1112.4490000000001</c:v>
                </c:pt>
                <c:pt idx="4">
                  <c:v>1204.1489999999999</c:v>
                </c:pt>
              </c:numCache>
            </c:numRef>
          </c:val>
        </c:ser>
        <c:ser>
          <c:idx val="1"/>
          <c:order val="1"/>
          <c:tx>
            <c:strRef>
              <c:f>'[1]Equity Derivatives'!$D$70</c:f>
              <c:strCache>
                <c:ptCount val="1"/>
                <c:pt idx="0">
                  <c:v>SPI 200® Futures Turnover</c:v>
                </c:pt>
              </c:strCache>
            </c:strRef>
          </c:tx>
          <c:invertIfNegative val="0"/>
          <c:cat>
            <c:strRef>
              <c:f>'[1]Equity Derivatives'!$B$71:$B$75</c:f>
              <c:strCache>
                <c:ptCount val="5"/>
                <c:pt idx="0">
                  <c:v>2011-12</c:v>
                </c:pt>
                <c:pt idx="1">
                  <c:v>2012-13</c:v>
                </c:pt>
                <c:pt idx="2">
                  <c:v>2013-14</c:v>
                </c:pt>
                <c:pt idx="3">
                  <c:v>2014-15</c:v>
                </c:pt>
                <c:pt idx="4">
                  <c:v>2015-16</c:v>
                </c:pt>
              </c:strCache>
            </c:strRef>
          </c:cat>
          <c:val>
            <c:numRef>
              <c:f>'[1]Equity Derivatives'!$D$71:$D$75</c:f>
              <c:numCache>
                <c:formatCode>General</c:formatCode>
                <c:ptCount val="5"/>
                <c:pt idx="0">
                  <c:v>1222</c:v>
                </c:pt>
                <c:pt idx="1">
                  <c:v>1169</c:v>
                </c:pt>
                <c:pt idx="2">
                  <c:v>1279.9194875380001</c:v>
                </c:pt>
                <c:pt idx="3">
                  <c:v>1396.0860091</c:v>
                </c:pt>
                <c:pt idx="4">
                  <c:v>1549.2991851475001</c:v>
                </c:pt>
              </c:numCache>
            </c:numRef>
          </c:val>
        </c:ser>
        <c:dLbls>
          <c:showLegendKey val="0"/>
          <c:showVal val="0"/>
          <c:showCatName val="0"/>
          <c:showSerName val="0"/>
          <c:showPercent val="0"/>
          <c:showBubbleSize val="0"/>
        </c:dLbls>
        <c:gapWidth val="150"/>
        <c:axId val="144728008"/>
        <c:axId val="144735064"/>
      </c:barChart>
      <c:lineChart>
        <c:grouping val="standard"/>
        <c:varyColors val="0"/>
        <c:ser>
          <c:idx val="2"/>
          <c:order val="2"/>
          <c:tx>
            <c:strRef>
              <c:f>'[1]Equity Derivatives'!$E$70</c:f>
              <c:strCache>
                <c:ptCount val="1"/>
                <c:pt idx="0">
                  <c:v>Futures to Cash Ratio</c:v>
                </c:pt>
              </c:strCache>
            </c:strRef>
          </c:tx>
          <c:spPr>
            <a:ln>
              <a:solidFill>
                <a:srgbClr val="002060"/>
              </a:solidFill>
            </a:ln>
          </c:spPr>
          <c:marker>
            <c:spPr>
              <a:solidFill>
                <a:srgbClr val="002060"/>
              </a:solidFill>
            </c:spPr>
          </c:marker>
          <c:cat>
            <c:strRef>
              <c:f>'[1]Equity Derivatives'!$B$71:$B$75</c:f>
              <c:strCache>
                <c:ptCount val="5"/>
                <c:pt idx="0">
                  <c:v>2011-12</c:v>
                </c:pt>
                <c:pt idx="1">
                  <c:v>2012-13</c:v>
                </c:pt>
                <c:pt idx="2">
                  <c:v>2013-14</c:v>
                </c:pt>
                <c:pt idx="3">
                  <c:v>2014-15</c:v>
                </c:pt>
                <c:pt idx="4">
                  <c:v>2015-16</c:v>
                </c:pt>
              </c:strCache>
            </c:strRef>
          </c:cat>
          <c:val>
            <c:numRef>
              <c:f>'[1]Equity Derivatives'!$E$71:$E$75</c:f>
              <c:numCache>
                <c:formatCode>General</c:formatCode>
                <c:ptCount val="5"/>
                <c:pt idx="0">
                  <c:v>1.0309391416883273</c:v>
                </c:pt>
                <c:pt idx="1">
                  <c:v>1.1176421097717677</c:v>
                </c:pt>
                <c:pt idx="2">
                  <c:v>1.2686324645013316</c:v>
                </c:pt>
                <c:pt idx="3">
                  <c:v>1.2549663032642393</c:v>
                </c:pt>
                <c:pt idx="4">
                  <c:v>1.2866341168306417</c:v>
                </c:pt>
              </c:numCache>
            </c:numRef>
          </c:val>
          <c:smooth val="0"/>
        </c:ser>
        <c:dLbls>
          <c:showLegendKey val="0"/>
          <c:showVal val="0"/>
          <c:showCatName val="0"/>
          <c:showSerName val="0"/>
          <c:showPercent val="0"/>
          <c:showBubbleSize val="0"/>
        </c:dLbls>
        <c:marker val="1"/>
        <c:smooth val="0"/>
        <c:axId val="144733104"/>
        <c:axId val="144732712"/>
      </c:lineChart>
      <c:catAx>
        <c:axId val="144728008"/>
        <c:scaling>
          <c:orientation val="minMax"/>
        </c:scaling>
        <c:delete val="0"/>
        <c:axPos val="b"/>
        <c:numFmt formatCode="General" sourceLinked="0"/>
        <c:majorTickMark val="out"/>
        <c:minorTickMark val="none"/>
        <c:tickLblPos val="nextTo"/>
        <c:crossAx val="144735064"/>
        <c:crosses val="autoZero"/>
        <c:auto val="1"/>
        <c:lblAlgn val="ctr"/>
        <c:lblOffset val="100"/>
        <c:noMultiLvlLbl val="0"/>
      </c:catAx>
      <c:valAx>
        <c:axId val="144735064"/>
        <c:scaling>
          <c:orientation val="minMax"/>
        </c:scaling>
        <c:delete val="0"/>
        <c:axPos val="l"/>
        <c:majorGridlines/>
        <c:title>
          <c:tx>
            <c:rich>
              <a:bodyPr rot="-5400000" vert="horz"/>
              <a:lstStyle/>
              <a:p>
                <a:pPr>
                  <a:defRPr/>
                </a:pPr>
                <a:r>
                  <a:rPr lang="en-AU"/>
                  <a:t>Notional Value $A b</a:t>
                </a:r>
              </a:p>
            </c:rich>
          </c:tx>
          <c:overlay val="0"/>
        </c:title>
        <c:numFmt formatCode="#,##0" sourceLinked="0"/>
        <c:majorTickMark val="out"/>
        <c:minorTickMark val="none"/>
        <c:tickLblPos val="nextTo"/>
        <c:crossAx val="144728008"/>
        <c:crosses val="autoZero"/>
        <c:crossBetween val="between"/>
      </c:valAx>
      <c:valAx>
        <c:axId val="144732712"/>
        <c:scaling>
          <c:orientation val="minMax"/>
          <c:max val="1.5"/>
        </c:scaling>
        <c:delete val="0"/>
        <c:axPos val="r"/>
        <c:title>
          <c:tx>
            <c:rich>
              <a:bodyPr rot="-5400000" vert="horz"/>
              <a:lstStyle/>
              <a:p>
                <a:pPr>
                  <a:defRPr sz="1000"/>
                </a:pPr>
                <a:r>
                  <a:rPr lang="en-AU" sz="1000" b="1" i="0" baseline="0">
                    <a:effectLst/>
                  </a:rPr>
                  <a:t>SPI 200</a:t>
                </a:r>
                <a:r>
                  <a:rPr lang="en-AU" sz="1000" b="1" i="0" baseline="30000">
                    <a:effectLst/>
                  </a:rPr>
                  <a:t>®</a:t>
                </a:r>
                <a:r>
                  <a:rPr lang="en-AU" sz="1000" b="1" i="0" baseline="0">
                    <a:effectLst/>
                  </a:rPr>
                  <a:t> Futures / Cash Equity </a:t>
                </a:r>
                <a:endParaRPr lang="en-AU" sz="1000">
                  <a:effectLst/>
                </a:endParaRPr>
              </a:p>
              <a:p>
                <a:pPr>
                  <a:defRPr sz="1000"/>
                </a:pPr>
                <a:r>
                  <a:rPr lang="en-AU" sz="1000" b="1" i="0" baseline="0">
                    <a:effectLst/>
                  </a:rPr>
                  <a:t>Turnover Ratio</a:t>
                </a:r>
                <a:endParaRPr lang="en-AU" sz="1000">
                  <a:effectLst/>
                </a:endParaRPr>
              </a:p>
              <a:p>
                <a:pPr>
                  <a:defRPr sz="1000"/>
                </a:pPr>
                <a:endParaRPr lang="en-AU" sz="1000"/>
              </a:p>
            </c:rich>
          </c:tx>
          <c:overlay val="0"/>
        </c:title>
        <c:numFmt formatCode="0%" sourceLinked="0"/>
        <c:majorTickMark val="out"/>
        <c:minorTickMark val="none"/>
        <c:tickLblPos val="nextTo"/>
        <c:crossAx val="144733104"/>
        <c:crosses val="max"/>
        <c:crossBetween val="between"/>
      </c:valAx>
      <c:catAx>
        <c:axId val="144733104"/>
        <c:scaling>
          <c:orientation val="minMax"/>
        </c:scaling>
        <c:delete val="1"/>
        <c:axPos val="b"/>
        <c:numFmt formatCode="General" sourceLinked="1"/>
        <c:majorTickMark val="out"/>
        <c:minorTickMark val="none"/>
        <c:tickLblPos val="nextTo"/>
        <c:crossAx val="144732712"/>
        <c:crosses val="autoZero"/>
        <c:auto val="1"/>
        <c:lblAlgn val="ctr"/>
        <c:lblOffset val="100"/>
        <c:noMultiLvlLbl val="0"/>
      </c:catAx>
    </c:plotArea>
    <c:legend>
      <c:legendPos val="b"/>
      <c:overlay val="0"/>
    </c:legend>
    <c:plotVisOnly val="1"/>
    <c:dispBlanksAs val="gap"/>
    <c:showDLblsOverMax val="0"/>
  </c:chart>
  <c:txPr>
    <a:bodyPr/>
    <a:lstStyle/>
    <a:p>
      <a:pPr>
        <a:defRPr>
          <a:latin typeface="Arial" pitchFamily="34" charset="0"/>
          <a:cs typeface="Arial" pitchFamily="34" charset="0"/>
        </a:defRPr>
      </a:pPr>
      <a:endParaRPr lang="en-US"/>
    </a:p>
  </c:txPr>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AU"/>
              <a:t>All OTC Derivatives Open Positions</a:t>
            </a:r>
            <a:r>
              <a:rPr lang="en-AU" baseline="0"/>
              <a:t> by Asset Class as at 4 July 2016</a:t>
            </a:r>
          </a:p>
          <a:p>
            <a:pPr>
              <a:defRPr/>
            </a:pPr>
            <a:r>
              <a:rPr lang="en-AU" baseline="0"/>
              <a:t>% of gross notional AUD outstanding</a:t>
            </a:r>
          </a:p>
          <a:p>
            <a:pPr>
              <a:defRPr/>
            </a:pPr>
            <a:endParaRPr lang="en-AU"/>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pieChart>
        <c:varyColors val="1"/>
        <c:ser>
          <c:idx val="0"/>
          <c:order val="0"/>
          <c:tx>
            <c:strRef>
              <c:f>'[5]AFMR Tables'!$F$5:$F$8</c:f>
              <c:strCache>
                <c:ptCount val="1"/>
                <c:pt idx="0">
                  <c:v>CREDIT EQUITY FOREIGNEXCHANGE INTERESTRATE</c:v>
                </c:pt>
              </c:strCache>
            </c:strRef>
          </c:tx>
          <c:explosion val="4"/>
          <c:dPt>
            <c:idx val="0"/>
            <c:bubble3D val="0"/>
            <c:spPr>
              <a:solidFill>
                <a:schemeClr val="accent1"/>
              </a:solidFill>
              <a:ln w="19050">
                <a:solidFill>
                  <a:schemeClr val="lt1"/>
                </a:solidFill>
              </a:ln>
              <a:effectLst/>
            </c:spPr>
          </c:dPt>
          <c:dPt>
            <c:idx val="1"/>
            <c:bubble3D val="0"/>
            <c:spPr>
              <a:solidFill>
                <a:schemeClr val="accent2"/>
              </a:solidFill>
              <a:ln w="19050">
                <a:solidFill>
                  <a:schemeClr val="lt1"/>
                </a:solidFill>
              </a:ln>
              <a:effectLst/>
            </c:spPr>
          </c:dPt>
          <c:dPt>
            <c:idx val="2"/>
            <c:bubble3D val="0"/>
            <c:spPr>
              <a:solidFill>
                <a:schemeClr val="accent3"/>
              </a:solidFill>
              <a:ln w="19050">
                <a:solidFill>
                  <a:schemeClr val="lt1"/>
                </a:solidFill>
              </a:ln>
              <a:effectLst/>
            </c:spPr>
          </c:dPt>
          <c:dPt>
            <c:idx val="3"/>
            <c:bubble3D val="0"/>
            <c:spPr>
              <a:solidFill>
                <a:schemeClr val="accent4"/>
              </a:solidFill>
              <a:ln w="19050">
                <a:solidFill>
                  <a:schemeClr val="lt1"/>
                </a:solidFill>
              </a:ln>
              <a:effectLst/>
            </c:spPr>
          </c:dPt>
          <c:dLbls>
            <c:dLbl>
              <c:idx val="0"/>
              <c:layout>
                <c:manualLayout>
                  <c:x val="-5.6782334384858121E-2"/>
                  <c:y val="0"/>
                </c:manualLayout>
              </c:layout>
              <c:dLblPos val="bestFit"/>
              <c:showLegendKey val="0"/>
              <c:showVal val="0"/>
              <c:showCatName val="1"/>
              <c:showSerName val="0"/>
              <c:showPercent val="1"/>
              <c:showBubbleSize val="0"/>
              <c:extLst>
                <c:ext xmlns:c15="http://schemas.microsoft.com/office/drawing/2012/chart" uri="{CE6537A1-D6FC-4f65-9D91-7224C49458BB}"/>
              </c:extLst>
            </c:dLbl>
            <c:dLbl>
              <c:idx val="1"/>
              <c:layout>
                <c:manualLayout>
                  <c:x val="3.5751840168243953E-2"/>
                  <c:y val="1.1315415575714088E-2"/>
                </c:manualLayout>
              </c:layout>
              <c:dLblPos val="bestFit"/>
              <c:showLegendKey val="0"/>
              <c:showVal val="0"/>
              <c:showCatName val="1"/>
              <c:showSerName val="0"/>
              <c:showPercent val="1"/>
              <c:showBubbleSize val="0"/>
              <c:extLst>
                <c:ext xmlns:c15="http://schemas.microsoft.com/office/drawing/2012/chart" uri="{CE6537A1-D6FC-4f65-9D91-7224C49458BB}"/>
              </c:extLst>
            </c:dLbl>
            <c:spPr>
              <a:solidFill>
                <a:sysClr val="window" lastClr="FFFFFF"/>
              </a:solidFill>
              <a:ln>
                <a:solidFill>
                  <a:sysClr val="windowText" lastClr="000000">
                    <a:lumMod val="25000"/>
                    <a:lumOff val="75000"/>
                  </a:sysClr>
                </a:solidFill>
              </a:ln>
              <a:effectLst/>
            </c:spPr>
            <c:txPr>
              <a:bodyPr rot="0" spcFirstLastPara="1" vertOverflow="clip" horzOverflow="clip" vert="horz" wrap="square" lIns="38100" tIns="19050" rIns="38100" bIns="19050" anchor="ctr" anchorCtr="1">
                <a:spAutoFit/>
              </a:bodyPr>
              <a:lstStyle/>
              <a:p>
                <a:pPr>
                  <a:defRPr sz="900" b="0" i="0" u="none" strike="noStrike" kern="1200" baseline="0">
                    <a:solidFill>
                      <a:schemeClr val="dk1">
                        <a:lumMod val="65000"/>
                        <a:lumOff val="35000"/>
                      </a:schemeClr>
                    </a:solidFill>
                    <a:latin typeface="+mn-lt"/>
                    <a:ea typeface="+mn-ea"/>
                    <a:cs typeface="+mn-cs"/>
                  </a:defRPr>
                </a:pPr>
                <a:endParaRPr lang="en-US"/>
              </a:p>
            </c:txPr>
            <c:dLblPos val="outEnd"/>
            <c:showLegendKey val="0"/>
            <c:showVal val="0"/>
            <c:showCatName val="1"/>
            <c:showSerName val="0"/>
            <c:showPercent val="1"/>
            <c:showBubbleSize val="0"/>
            <c:showLeaderLines val="0"/>
            <c:extLst>
              <c:ext xmlns:c15="http://schemas.microsoft.com/office/drawing/2012/chart" uri="{CE6537A1-D6FC-4f65-9D91-7224C49458BB}">
                <c15:spPr xmlns:c15="http://schemas.microsoft.com/office/drawing/2012/chart">
                  <a:prstGeom prst="wedgeRectCallout">
                    <a:avLst/>
                  </a:prstGeom>
                  <a:noFill/>
                  <a:ln>
                    <a:noFill/>
                  </a:ln>
                </c15:spPr>
              </c:ext>
            </c:extLst>
          </c:dLbls>
          <c:cat>
            <c:strRef>
              <c:f>'[5]AFMR Tables'!$F$5:$F$8</c:f>
              <c:strCache>
                <c:ptCount val="4"/>
                <c:pt idx="0">
                  <c:v>CREDIT</c:v>
                </c:pt>
                <c:pt idx="1">
                  <c:v>EQUITY</c:v>
                </c:pt>
                <c:pt idx="2">
                  <c:v>FOREIGNEXCHANGE</c:v>
                </c:pt>
                <c:pt idx="3">
                  <c:v>INTERESTRATE</c:v>
                </c:pt>
              </c:strCache>
            </c:strRef>
          </c:cat>
          <c:val>
            <c:numRef>
              <c:f>'[5]AFMR Tables'!$G$5:$G$8</c:f>
              <c:numCache>
                <c:formatCode>General</c:formatCode>
                <c:ptCount val="4"/>
                <c:pt idx="0">
                  <c:v>378322102961.53198</c:v>
                </c:pt>
                <c:pt idx="1">
                  <c:v>212705719364.073</c:v>
                </c:pt>
                <c:pt idx="2">
                  <c:v>8239442060489.6797</c:v>
                </c:pt>
                <c:pt idx="3">
                  <c:v>40076750547335.203</c:v>
                </c:pt>
              </c:numCache>
            </c:numRef>
          </c:val>
        </c:ser>
        <c:dLbls>
          <c:showLegendKey val="0"/>
          <c:showVal val="0"/>
          <c:showCatName val="0"/>
          <c:showSerName val="0"/>
          <c:showPercent val="0"/>
          <c:showBubbleSize val="0"/>
          <c:showLeaderLines val="0"/>
        </c:dLbls>
        <c:firstSliceAng val="0"/>
      </c:pieChart>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Gross volume of repo ($ bn)</a:t>
            </a:r>
          </a:p>
          <a:p>
            <a:pPr>
              <a:defRPr/>
            </a:pPr>
            <a:r>
              <a:rPr lang="en-US"/>
              <a:t>(including RBA positions with those not surveyed)</a:t>
            </a:r>
          </a:p>
        </c:rich>
      </c:tx>
      <c:layout>
        <c:manualLayout>
          <c:xMode val="edge"/>
          <c:yMode val="edge"/>
          <c:x val="0.12817344706911635"/>
          <c:y val="1.8518518518518517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0"/>
          <c:order val="0"/>
          <c:tx>
            <c:strRef>
              <c:f>'Repo 1'!$B$4:$B$6</c:f>
              <c:strCache>
                <c:ptCount val="3"/>
                <c:pt idx="0">
                  <c:v>Gross volume of repo</c:v>
                </c:pt>
                <c:pt idx="1">
                  <c:v>(including RBA positions with those not surveyed)</c:v>
                </c:pt>
              </c:strCache>
            </c:strRef>
          </c:tx>
          <c:spPr>
            <a:ln w="28575" cap="rnd">
              <a:solidFill>
                <a:schemeClr val="accent1"/>
              </a:solidFill>
              <a:round/>
            </a:ln>
            <a:effectLst/>
          </c:spPr>
          <c:marker>
            <c:symbol val="none"/>
          </c:marker>
          <c:cat>
            <c:numRef>
              <c:f>'Repo 1'!$A$7:$A$27</c:f>
              <c:numCache>
                <c:formatCode>dd\-mmm\-yyyy</c:formatCode>
                <c:ptCount val="21"/>
                <c:pt idx="0">
                  <c:v>40737</c:v>
                </c:pt>
                <c:pt idx="1">
                  <c:v>40828</c:v>
                </c:pt>
                <c:pt idx="2">
                  <c:v>40954</c:v>
                </c:pt>
                <c:pt idx="3">
                  <c:v>41038</c:v>
                </c:pt>
                <c:pt idx="4">
                  <c:v>41136</c:v>
                </c:pt>
                <c:pt idx="5">
                  <c:v>41227</c:v>
                </c:pt>
                <c:pt idx="6">
                  <c:v>41318</c:v>
                </c:pt>
                <c:pt idx="7">
                  <c:v>41409</c:v>
                </c:pt>
                <c:pt idx="8">
                  <c:v>41500</c:v>
                </c:pt>
                <c:pt idx="9">
                  <c:v>41591</c:v>
                </c:pt>
                <c:pt idx="10">
                  <c:v>41682</c:v>
                </c:pt>
                <c:pt idx="11">
                  <c:v>41773</c:v>
                </c:pt>
                <c:pt idx="12">
                  <c:v>41864</c:v>
                </c:pt>
                <c:pt idx="13">
                  <c:v>41955</c:v>
                </c:pt>
                <c:pt idx="14">
                  <c:v>42046</c:v>
                </c:pt>
                <c:pt idx="15">
                  <c:v>42137</c:v>
                </c:pt>
                <c:pt idx="16">
                  <c:v>42228</c:v>
                </c:pt>
                <c:pt idx="17">
                  <c:v>42319</c:v>
                </c:pt>
                <c:pt idx="18">
                  <c:v>42410</c:v>
                </c:pt>
                <c:pt idx="19">
                  <c:v>42501</c:v>
                </c:pt>
                <c:pt idx="20">
                  <c:v>42592</c:v>
                </c:pt>
              </c:numCache>
            </c:numRef>
          </c:cat>
          <c:val>
            <c:numRef>
              <c:f>'Repo 1'!$B$7:$B$27</c:f>
              <c:numCache>
                <c:formatCode>0</c:formatCode>
                <c:ptCount val="21"/>
                <c:pt idx="0">
                  <c:v>90</c:v>
                </c:pt>
                <c:pt idx="1">
                  <c:v>81</c:v>
                </c:pt>
                <c:pt idx="2">
                  <c:v>82</c:v>
                </c:pt>
                <c:pt idx="3">
                  <c:v>85</c:v>
                </c:pt>
                <c:pt idx="4">
                  <c:v>83</c:v>
                </c:pt>
                <c:pt idx="5">
                  <c:v>77</c:v>
                </c:pt>
                <c:pt idx="6">
                  <c:v>82</c:v>
                </c:pt>
                <c:pt idx="7">
                  <c:v>94</c:v>
                </c:pt>
                <c:pt idx="8">
                  <c:v>93</c:v>
                </c:pt>
                <c:pt idx="9">
                  <c:v>101</c:v>
                </c:pt>
                <c:pt idx="10">
                  <c:v>109</c:v>
                </c:pt>
                <c:pt idx="11">
                  <c:v>115</c:v>
                </c:pt>
                <c:pt idx="12">
                  <c:v>108</c:v>
                </c:pt>
                <c:pt idx="13">
                  <c:v>115</c:v>
                </c:pt>
                <c:pt idx="14">
                  <c:v>114</c:v>
                </c:pt>
                <c:pt idx="15">
                  <c:v>116</c:v>
                </c:pt>
                <c:pt idx="16">
                  <c:v>124</c:v>
                </c:pt>
                <c:pt idx="17">
                  <c:v>135.97818184227629</c:v>
                </c:pt>
                <c:pt idx="18">
                  <c:v>137.51259683993763</c:v>
                </c:pt>
                <c:pt idx="19">
                  <c:v>140.21703682724882</c:v>
                </c:pt>
                <c:pt idx="20">
                  <c:v>157.24059514141382</c:v>
                </c:pt>
              </c:numCache>
            </c:numRef>
          </c:val>
          <c:smooth val="0"/>
        </c:ser>
        <c:dLbls>
          <c:showLegendKey val="0"/>
          <c:showVal val="0"/>
          <c:showCatName val="0"/>
          <c:showSerName val="0"/>
          <c:showPercent val="0"/>
          <c:showBubbleSize val="0"/>
        </c:dLbls>
        <c:smooth val="0"/>
        <c:axId val="458480168"/>
        <c:axId val="460638512"/>
      </c:lineChart>
      <c:dateAx>
        <c:axId val="458480168"/>
        <c:scaling>
          <c:orientation val="minMax"/>
        </c:scaling>
        <c:delete val="0"/>
        <c:axPos val="b"/>
        <c:numFmt formatCode="dd\-mmm\-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60638512"/>
        <c:crosses val="autoZero"/>
        <c:auto val="1"/>
        <c:lblOffset val="100"/>
        <c:baseTimeUnit val="months"/>
      </c:dateAx>
      <c:valAx>
        <c:axId val="460638512"/>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5848016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AU"/>
              <a:t>Value traded ($),</a:t>
            </a:r>
            <a:r>
              <a:rPr lang="en-AU" baseline="0"/>
              <a:t> daily average, ASX &amp; Chi-X</a:t>
            </a:r>
            <a:endParaRPr lang="en-AU"/>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6"/>
          <c:order val="0"/>
          <c:tx>
            <c:strRef>
              <c:f>'[2]Table 1 - exc OtR'!$H$2</c:f>
              <c:strCache>
                <c:ptCount val="1"/>
                <c:pt idx="0">
                  <c:v>Total</c:v>
                </c:pt>
              </c:strCache>
            </c:strRef>
          </c:tx>
          <c:spPr>
            <a:ln w="28575" cap="rnd">
              <a:solidFill>
                <a:schemeClr val="accent1">
                  <a:lumMod val="60000"/>
                </a:schemeClr>
              </a:solidFill>
              <a:round/>
            </a:ln>
            <a:effectLst/>
          </c:spPr>
          <c:marker>
            <c:symbol val="none"/>
          </c:marker>
          <c:cat>
            <c:numRef>
              <c:f>'[2]Table 1 - exc OtR'!$A$52:$A$75</c:f>
              <c:numCache>
                <c:formatCode>General</c:formatCode>
                <c:ptCount val="24"/>
                <c:pt idx="0">
                  <c:v>41821</c:v>
                </c:pt>
                <c:pt idx="1">
                  <c:v>41852</c:v>
                </c:pt>
                <c:pt idx="2">
                  <c:v>41883</c:v>
                </c:pt>
                <c:pt idx="3">
                  <c:v>41913</c:v>
                </c:pt>
                <c:pt idx="4">
                  <c:v>41944</c:v>
                </c:pt>
                <c:pt idx="5">
                  <c:v>41974</c:v>
                </c:pt>
                <c:pt idx="6">
                  <c:v>42005</c:v>
                </c:pt>
                <c:pt idx="7">
                  <c:v>42036</c:v>
                </c:pt>
                <c:pt idx="8">
                  <c:v>42064</c:v>
                </c:pt>
                <c:pt idx="9">
                  <c:v>42095</c:v>
                </c:pt>
                <c:pt idx="10">
                  <c:v>42125</c:v>
                </c:pt>
                <c:pt idx="11">
                  <c:v>42156</c:v>
                </c:pt>
                <c:pt idx="12">
                  <c:v>42186</c:v>
                </c:pt>
                <c:pt idx="13">
                  <c:v>42217</c:v>
                </c:pt>
                <c:pt idx="14">
                  <c:v>42248</c:v>
                </c:pt>
                <c:pt idx="15">
                  <c:v>42278</c:v>
                </c:pt>
                <c:pt idx="16">
                  <c:v>42309</c:v>
                </c:pt>
                <c:pt idx="17">
                  <c:v>42339</c:v>
                </c:pt>
                <c:pt idx="18">
                  <c:v>42370</c:v>
                </c:pt>
                <c:pt idx="19">
                  <c:v>42401</c:v>
                </c:pt>
                <c:pt idx="20">
                  <c:v>42430</c:v>
                </c:pt>
                <c:pt idx="21">
                  <c:v>42461</c:v>
                </c:pt>
                <c:pt idx="22">
                  <c:v>42491</c:v>
                </c:pt>
                <c:pt idx="23">
                  <c:v>42522</c:v>
                </c:pt>
              </c:numCache>
            </c:numRef>
          </c:cat>
          <c:val>
            <c:numRef>
              <c:f>'[2]Table 1 - exc OtR'!$H$52:$H$75</c:f>
              <c:numCache>
                <c:formatCode>General</c:formatCode>
                <c:ptCount val="24"/>
                <c:pt idx="0">
                  <c:v>4404402176.6412802</c:v>
                </c:pt>
                <c:pt idx="1">
                  <c:v>5166376114.35709</c:v>
                </c:pt>
                <c:pt idx="2">
                  <c:v>4995501566.6487598</c:v>
                </c:pt>
                <c:pt idx="3">
                  <c:v>4910374221.97651</c:v>
                </c:pt>
                <c:pt idx="4">
                  <c:v>4850923310.1697397</c:v>
                </c:pt>
                <c:pt idx="5">
                  <c:v>4844354688.21661</c:v>
                </c:pt>
                <c:pt idx="6">
                  <c:v>4564189977.2300997</c:v>
                </c:pt>
                <c:pt idx="7">
                  <c:v>6068664921.4193401</c:v>
                </c:pt>
                <c:pt idx="8">
                  <c:v>5933088307.5625296</c:v>
                </c:pt>
                <c:pt idx="9">
                  <c:v>5357125686.8764</c:v>
                </c:pt>
                <c:pt idx="10">
                  <c:v>6108884650.44172</c:v>
                </c:pt>
                <c:pt idx="11">
                  <c:v>5809853044.5369797</c:v>
                </c:pt>
                <c:pt idx="12">
                  <c:v>4830564022.26367</c:v>
                </c:pt>
                <c:pt idx="13">
                  <c:v>6445732794.5324001</c:v>
                </c:pt>
                <c:pt idx="14">
                  <c:v>5898157003.1238699</c:v>
                </c:pt>
                <c:pt idx="15">
                  <c:v>5142601784.5165701</c:v>
                </c:pt>
                <c:pt idx="16">
                  <c:v>5660135201.1269703</c:v>
                </c:pt>
                <c:pt idx="17">
                  <c:v>5090720161.7259102</c:v>
                </c:pt>
                <c:pt idx="18">
                  <c:v>5022778237.9079304</c:v>
                </c:pt>
                <c:pt idx="19">
                  <c:v>6046838527.7090502</c:v>
                </c:pt>
                <c:pt idx="20">
                  <c:v>5919840857.2960701</c:v>
                </c:pt>
                <c:pt idx="21">
                  <c:v>5362535651.6247797</c:v>
                </c:pt>
                <c:pt idx="22">
                  <c:v>5923388321.5846596</c:v>
                </c:pt>
                <c:pt idx="23">
                  <c:v>5946032256.68153</c:v>
                </c:pt>
              </c:numCache>
            </c:numRef>
          </c:val>
          <c:smooth val="0"/>
        </c:ser>
        <c:dLbls>
          <c:showLegendKey val="0"/>
          <c:showVal val="0"/>
          <c:showCatName val="0"/>
          <c:showSerName val="0"/>
          <c:showPercent val="0"/>
          <c:showBubbleSize val="0"/>
        </c:dLbls>
        <c:smooth val="0"/>
        <c:axId val="144732320"/>
        <c:axId val="144733496"/>
      </c:lineChart>
      <c:dateAx>
        <c:axId val="144732320"/>
        <c:scaling>
          <c:orientation val="minMax"/>
        </c:scaling>
        <c:delete val="0"/>
        <c:axPos val="b"/>
        <c:numFmt formatCode="m/d/yyyy" sourceLinked="0"/>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44733496"/>
        <c:crossesAt val="0"/>
        <c:auto val="0"/>
        <c:lblOffset val="100"/>
        <c:baseTimeUnit val="months"/>
      </c:dateAx>
      <c:valAx>
        <c:axId val="144733496"/>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44732320"/>
        <c:crosses val="autoZero"/>
        <c:crossBetween val="between"/>
        <c:dispUnits>
          <c:builtInUnit val="billions"/>
          <c:dispUnitsLbl>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dispUnitsLbl>
        </c:dispUnits>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Number of trades,</a:t>
            </a:r>
            <a:r>
              <a:rPr lang="en-US" baseline="0"/>
              <a:t> </a:t>
            </a:r>
            <a:r>
              <a:rPr lang="en-US"/>
              <a:t>daily average,</a:t>
            </a:r>
            <a:r>
              <a:rPr lang="en-US" baseline="0"/>
              <a:t> ASX &amp; Chi-X</a:t>
            </a:r>
            <a:endParaRPr lang="en-US"/>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6"/>
          <c:order val="0"/>
          <c:tx>
            <c:strRef>
              <c:f>'[2]Table 1 - exc OtR'!$O$2</c:f>
              <c:strCache>
                <c:ptCount val="1"/>
                <c:pt idx="0">
                  <c:v>Total</c:v>
                </c:pt>
              </c:strCache>
            </c:strRef>
          </c:tx>
          <c:spPr>
            <a:ln w="28575" cap="rnd">
              <a:solidFill>
                <a:schemeClr val="accent1">
                  <a:lumMod val="60000"/>
                </a:schemeClr>
              </a:solidFill>
              <a:round/>
            </a:ln>
            <a:effectLst/>
          </c:spPr>
          <c:marker>
            <c:symbol val="none"/>
          </c:marker>
          <c:cat>
            <c:numRef>
              <c:f>'[2]Table 1 - exc OtR'!$A$52:$A$75</c:f>
              <c:numCache>
                <c:formatCode>General</c:formatCode>
                <c:ptCount val="24"/>
                <c:pt idx="0">
                  <c:v>41821</c:v>
                </c:pt>
                <c:pt idx="1">
                  <c:v>41852</c:v>
                </c:pt>
                <c:pt idx="2">
                  <c:v>41883</c:v>
                </c:pt>
                <c:pt idx="3">
                  <c:v>41913</c:v>
                </c:pt>
                <c:pt idx="4">
                  <c:v>41944</c:v>
                </c:pt>
                <c:pt idx="5">
                  <c:v>41974</c:v>
                </c:pt>
                <c:pt idx="6">
                  <c:v>42005</c:v>
                </c:pt>
                <c:pt idx="7">
                  <c:v>42036</c:v>
                </c:pt>
                <c:pt idx="8">
                  <c:v>42064</c:v>
                </c:pt>
                <c:pt idx="9">
                  <c:v>42095</c:v>
                </c:pt>
                <c:pt idx="10">
                  <c:v>42125</c:v>
                </c:pt>
                <c:pt idx="11">
                  <c:v>42156</c:v>
                </c:pt>
                <c:pt idx="12">
                  <c:v>42186</c:v>
                </c:pt>
                <c:pt idx="13">
                  <c:v>42217</c:v>
                </c:pt>
                <c:pt idx="14">
                  <c:v>42248</c:v>
                </c:pt>
                <c:pt idx="15">
                  <c:v>42278</c:v>
                </c:pt>
                <c:pt idx="16">
                  <c:v>42309</c:v>
                </c:pt>
                <c:pt idx="17">
                  <c:v>42339</c:v>
                </c:pt>
                <c:pt idx="18">
                  <c:v>42370</c:v>
                </c:pt>
                <c:pt idx="19">
                  <c:v>42401</c:v>
                </c:pt>
                <c:pt idx="20">
                  <c:v>42430</c:v>
                </c:pt>
                <c:pt idx="21">
                  <c:v>42461</c:v>
                </c:pt>
                <c:pt idx="22">
                  <c:v>42491</c:v>
                </c:pt>
                <c:pt idx="23">
                  <c:v>42522</c:v>
                </c:pt>
              </c:numCache>
            </c:numRef>
          </c:cat>
          <c:val>
            <c:numRef>
              <c:f>'[2]Table 1 - exc OtR'!$O$52:$O$75</c:f>
              <c:numCache>
                <c:formatCode>General</c:formatCode>
                <c:ptCount val="24"/>
                <c:pt idx="0">
                  <c:v>848983.30434745597</c:v>
                </c:pt>
                <c:pt idx="1">
                  <c:v>915541.38095220597</c:v>
                </c:pt>
                <c:pt idx="2">
                  <c:v>943968.18181759899</c:v>
                </c:pt>
                <c:pt idx="3">
                  <c:v>939706.23913063295</c:v>
                </c:pt>
                <c:pt idx="4">
                  <c:v>912199.65000119305</c:v>
                </c:pt>
                <c:pt idx="5">
                  <c:v>865646.23809453403</c:v>
                </c:pt>
                <c:pt idx="6">
                  <c:v>868999.62500109198</c:v>
                </c:pt>
                <c:pt idx="7">
                  <c:v>995205.90000156499</c:v>
                </c:pt>
                <c:pt idx="8">
                  <c:v>1017037.31818017</c:v>
                </c:pt>
                <c:pt idx="9">
                  <c:v>952157.10000129102</c:v>
                </c:pt>
                <c:pt idx="10">
                  <c:v>1075806.0952371201</c:v>
                </c:pt>
                <c:pt idx="11">
                  <c:v>1084274.3809514099</c:v>
                </c:pt>
                <c:pt idx="12">
                  <c:v>969907.23913552903</c:v>
                </c:pt>
                <c:pt idx="13">
                  <c:v>1141880.11904499</c:v>
                </c:pt>
                <c:pt idx="14">
                  <c:v>1130798.7727241199</c:v>
                </c:pt>
                <c:pt idx="15">
                  <c:v>1013021.90908823</c:v>
                </c:pt>
                <c:pt idx="16">
                  <c:v>1104226.40475938</c:v>
                </c:pt>
                <c:pt idx="17">
                  <c:v>1121136.09523528</c:v>
                </c:pt>
                <c:pt idx="18">
                  <c:v>1182761.23684068</c:v>
                </c:pt>
                <c:pt idx="19">
                  <c:v>1329858.5476148501</c:v>
                </c:pt>
                <c:pt idx="20">
                  <c:v>1283905.83332915</c:v>
                </c:pt>
                <c:pt idx="21">
                  <c:v>1239417.00000081</c:v>
                </c:pt>
                <c:pt idx="22">
                  <c:v>1291733.20454037</c:v>
                </c:pt>
                <c:pt idx="23">
                  <c:v>1338457.21428146</c:v>
                </c:pt>
              </c:numCache>
            </c:numRef>
          </c:val>
          <c:smooth val="0"/>
        </c:ser>
        <c:dLbls>
          <c:showLegendKey val="0"/>
          <c:showVal val="0"/>
          <c:showCatName val="0"/>
          <c:showSerName val="0"/>
          <c:showPercent val="0"/>
          <c:showBubbleSize val="0"/>
        </c:dLbls>
        <c:smooth val="0"/>
        <c:axId val="144733888"/>
        <c:axId val="144728792"/>
      </c:lineChart>
      <c:catAx>
        <c:axId val="144733888"/>
        <c:scaling>
          <c:orientation val="minMax"/>
        </c:scaling>
        <c:delete val="0"/>
        <c:axPos val="b"/>
        <c:numFmt formatCode="m/d/yyyy" sourceLinked="0"/>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44728792"/>
        <c:crosses val="autoZero"/>
        <c:auto val="1"/>
        <c:lblAlgn val="ctr"/>
        <c:lblOffset val="100"/>
        <c:noMultiLvlLbl val="0"/>
      </c:catAx>
      <c:valAx>
        <c:axId val="144728792"/>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4473388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Average trade size ($), ASX &amp; Chi-X</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6"/>
          <c:order val="0"/>
          <c:tx>
            <c:strRef>
              <c:f>'[2]Table 1 - exc OtR'!$V$2</c:f>
              <c:strCache>
                <c:ptCount val="1"/>
                <c:pt idx="0">
                  <c:v>Total</c:v>
                </c:pt>
              </c:strCache>
            </c:strRef>
          </c:tx>
          <c:spPr>
            <a:ln w="28575" cap="rnd">
              <a:solidFill>
                <a:schemeClr val="accent1">
                  <a:lumMod val="60000"/>
                </a:schemeClr>
              </a:solidFill>
              <a:round/>
            </a:ln>
            <a:effectLst/>
          </c:spPr>
          <c:marker>
            <c:symbol val="none"/>
          </c:marker>
          <c:cat>
            <c:numRef>
              <c:f>'[2]Table 1 - exc OtR'!$A$52:$A$75</c:f>
              <c:numCache>
                <c:formatCode>General</c:formatCode>
                <c:ptCount val="24"/>
                <c:pt idx="0">
                  <c:v>41821</c:v>
                </c:pt>
                <c:pt idx="1">
                  <c:v>41852</c:v>
                </c:pt>
                <c:pt idx="2">
                  <c:v>41883</c:v>
                </c:pt>
                <c:pt idx="3">
                  <c:v>41913</c:v>
                </c:pt>
                <c:pt idx="4">
                  <c:v>41944</c:v>
                </c:pt>
                <c:pt idx="5">
                  <c:v>41974</c:v>
                </c:pt>
                <c:pt idx="6">
                  <c:v>42005</c:v>
                </c:pt>
                <c:pt idx="7">
                  <c:v>42036</c:v>
                </c:pt>
                <c:pt idx="8">
                  <c:v>42064</c:v>
                </c:pt>
                <c:pt idx="9">
                  <c:v>42095</c:v>
                </c:pt>
                <c:pt idx="10">
                  <c:v>42125</c:v>
                </c:pt>
                <c:pt idx="11">
                  <c:v>42156</c:v>
                </c:pt>
                <c:pt idx="12">
                  <c:v>42186</c:v>
                </c:pt>
                <c:pt idx="13">
                  <c:v>42217</c:v>
                </c:pt>
                <c:pt idx="14">
                  <c:v>42248</c:v>
                </c:pt>
                <c:pt idx="15">
                  <c:v>42278</c:v>
                </c:pt>
                <c:pt idx="16">
                  <c:v>42309</c:v>
                </c:pt>
                <c:pt idx="17">
                  <c:v>42339</c:v>
                </c:pt>
                <c:pt idx="18">
                  <c:v>42370</c:v>
                </c:pt>
                <c:pt idx="19">
                  <c:v>42401</c:v>
                </c:pt>
                <c:pt idx="20">
                  <c:v>42430</c:v>
                </c:pt>
                <c:pt idx="21">
                  <c:v>42461</c:v>
                </c:pt>
                <c:pt idx="22">
                  <c:v>42491</c:v>
                </c:pt>
                <c:pt idx="23">
                  <c:v>42522</c:v>
                </c:pt>
              </c:numCache>
            </c:numRef>
          </c:cat>
          <c:val>
            <c:numRef>
              <c:f>'[2]Table 1 - exc OtR'!$V$52:$V$75</c:f>
              <c:numCache>
                <c:formatCode>General</c:formatCode>
                <c:ptCount val="24"/>
                <c:pt idx="0">
                  <c:v>5187.8548778136264</c:v>
                </c:pt>
                <c:pt idx="1">
                  <c:v>5642.9738970223461</c:v>
                </c:pt>
                <c:pt idx="2">
                  <c:v>5292.0232512816092</c:v>
                </c:pt>
                <c:pt idx="3">
                  <c:v>5225.4353727813186</c:v>
                </c:pt>
                <c:pt idx="4">
                  <c:v>5317.8307075248222</c:v>
                </c:pt>
                <c:pt idx="5">
                  <c:v>5596.229123435035</c:v>
                </c:pt>
                <c:pt idx="6">
                  <c:v>5252.2346913836291</c:v>
                </c:pt>
                <c:pt idx="7">
                  <c:v>6097.8988583265</c:v>
                </c:pt>
                <c:pt idx="8">
                  <c:v>5833.697742948968</c:v>
                </c:pt>
                <c:pt idx="9">
                  <c:v>5626.3044059316853</c:v>
                </c:pt>
                <c:pt idx="10">
                  <c:v>5678.42539421126</c:v>
                </c:pt>
                <c:pt idx="11">
                  <c:v>5358.2867460532016</c:v>
                </c:pt>
                <c:pt idx="12">
                  <c:v>4980.4391877403814</c:v>
                </c:pt>
                <c:pt idx="13">
                  <c:v>5644.8419470892268</c:v>
                </c:pt>
                <c:pt idx="14">
                  <c:v>5215.9209449043492</c:v>
                </c:pt>
                <c:pt idx="15">
                  <c:v>5076.4961136380225</c:v>
                </c:pt>
                <c:pt idx="16">
                  <c:v>5125.8828594669949</c:v>
                </c:pt>
                <c:pt idx="17">
                  <c:v>4540.6799258011397</c:v>
                </c:pt>
                <c:pt idx="18">
                  <c:v>4246.6544231061125</c:v>
                </c:pt>
                <c:pt idx="19">
                  <c:v>4546.9787283424057</c:v>
                </c:pt>
                <c:pt idx="20">
                  <c:v>4610.8061071317088</c:v>
                </c:pt>
                <c:pt idx="21">
                  <c:v>4326.6597534334896</c:v>
                </c:pt>
                <c:pt idx="22">
                  <c:v>4585.6128036070304</c:v>
                </c:pt>
                <c:pt idx="23">
                  <c:v>4442.4522451945604</c:v>
                </c:pt>
              </c:numCache>
            </c:numRef>
          </c:val>
          <c:smooth val="0"/>
        </c:ser>
        <c:dLbls>
          <c:showLegendKey val="0"/>
          <c:showVal val="0"/>
          <c:showCatName val="0"/>
          <c:showSerName val="0"/>
          <c:showPercent val="0"/>
          <c:showBubbleSize val="0"/>
        </c:dLbls>
        <c:smooth val="0"/>
        <c:axId val="144728400"/>
        <c:axId val="144734672"/>
      </c:lineChart>
      <c:catAx>
        <c:axId val="144728400"/>
        <c:scaling>
          <c:orientation val="minMax"/>
        </c:scaling>
        <c:delete val="0"/>
        <c:axPos val="b"/>
        <c:numFmt formatCode="m/d/yyyy" sourceLinked="0"/>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44734672"/>
        <c:crosses val="autoZero"/>
        <c:auto val="1"/>
        <c:lblAlgn val="ctr"/>
        <c:lblOffset val="100"/>
        <c:noMultiLvlLbl val="0"/>
      </c:catAx>
      <c:valAx>
        <c:axId val="144734672"/>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44728400"/>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20 Year</a:t>
            </a:r>
            <a:r>
              <a:rPr lang="en-US" baseline="0"/>
              <a:t> Treasury Bond Futures</a:t>
            </a:r>
          </a:p>
          <a:p>
            <a:pPr>
              <a:defRPr sz="1400" b="0" i="0" u="none" strike="noStrike" kern="1200" spc="0" baseline="0">
                <a:solidFill>
                  <a:schemeClr val="tx1">
                    <a:lumMod val="65000"/>
                    <a:lumOff val="35000"/>
                  </a:schemeClr>
                </a:solidFill>
                <a:latin typeface="+mn-lt"/>
                <a:ea typeface="+mn-ea"/>
                <a:cs typeface="+mn-cs"/>
              </a:defRPr>
            </a:pPr>
            <a:r>
              <a:rPr lang="en-US" baseline="0"/>
              <a:t>Volume Breakdown - FY16</a:t>
            </a:r>
            <a:endParaRPr lang="en-US"/>
          </a:p>
        </c:rich>
      </c:tx>
      <c:overlay val="0"/>
      <c:spPr>
        <a:noFill/>
        <a:ln>
          <a:noFill/>
        </a:ln>
        <a:effectLst/>
      </c:spPr>
    </c:title>
    <c:autoTitleDeleted val="0"/>
    <c:plotArea>
      <c:layout/>
      <c:pieChart>
        <c:varyColors val="1"/>
        <c:ser>
          <c:idx val="0"/>
          <c:order val="0"/>
          <c:dPt>
            <c:idx val="0"/>
            <c:bubble3D val="0"/>
            <c:spPr>
              <a:solidFill>
                <a:schemeClr val="accent1"/>
              </a:solidFill>
              <a:ln w="19050">
                <a:solidFill>
                  <a:schemeClr val="lt1"/>
                </a:solidFill>
              </a:ln>
              <a:effectLst/>
            </c:spPr>
          </c:dPt>
          <c:dPt>
            <c:idx val="1"/>
            <c:bubble3D val="0"/>
            <c:spPr>
              <a:solidFill>
                <a:schemeClr val="accent2"/>
              </a:solidFill>
              <a:ln w="19050">
                <a:solidFill>
                  <a:schemeClr val="lt1"/>
                </a:solidFill>
              </a:ln>
              <a:effectLst/>
            </c:spPr>
          </c:dPt>
          <c:dPt>
            <c:idx val="2"/>
            <c:bubble3D val="0"/>
            <c:spPr>
              <a:solidFill>
                <a:schemeClr val="accent3"/>
              </a:solidFill>
              <a:ln w="19050">
                <a:solidFill>
                  <a:schemeClr val="lt1"/>
                </a:solidFill>
              </a:ln>
              <a:effectLst/>
            </c:spPr>
          </c:dPt>
          <c:dPt>
            <c:idx val="3"/>
            <c:bubble3D val="0"/>
            <c:spPr>
              <a:solidFill>
                <a:schemeClr val="accent4"/>
              </a:solidFill>
              <a:ln w="19050">
                <a:solidFill>
                  <a:schemeClr val="lt1"/>
                </a:solidFill>
              </a:ln>
              <a:effectLst/>
            </c:spPr>
          </c:dPt>
          <c:dPt>
            <c:idx val="4"/>
            <c:bubble3D val="0"/>
            <c:spPr>
              <a:solidFill>
                <a:schemeClr val="accent5"/>
              </a:solidFill>
              <a:ln w="19050">
                <a:solidFill>
                  <a:schemeClr val="lt1"/>
                </a:solidFill>
              </a:ln>
              <a:effectLst/>
            </c:spPr>
          </c:dPt>
          <c:dPt>
            <c:idx val="5"/>
            <c:bubble3D val="0"/>
            <c:spPr>
              <a:solidFill>
                <a:schemeClr val="accent6"/>
              </a:solidFill>
              <a:ln w="19050">
                <a:solidFill>
                  <a:schemeClr val="lt1"/>
                </a:solidFill>
              </a:ln>
              <a:effectLst/>
            </c:spPr>
          </c:dPt>
          <c:dLbls>
            <c:dLbl>
              <c:idx val="0"/>
              <c:tx>
                <c:rich>
                  <a:bodyPr/>
                  <a:lstStyle/>
                  <a:p>
                    <a:r>
                      <a:rPr lang="en-US">
                        <a:solidFill>
                          <a:schemeClr val="bg1"/>
                        </a:solidFill>
                      </a:rPr>
                      <a:t>43%</a:t>
                    </a:r>
                  </a:p>
                </c:rich>
              </c:tx>
              <c:showLegendKey val="0"/>
              <c:showVal val="0"/>
              <c:showCatName val="0"/>
              <c:showSerName val="0"/>
              <c:showPercent val="0"/>
              <c:showBubbleSize val="0"/>
              <c:extLst>
                <c:ext xmlns:c15="http://schemas.microsoft.com/office/drawing/2012/chart" uri="{CE6537A1-D6FC-4f65-9D91-7224C49458BB}"/>
              </c:extLst>
            </c:dLbl>
            <c:dLbl>
              <c:idx val="1"/>
              <c:tx>
                <c:rich>
                  <a:bodyPr/>
                  <a:lstStyle/>
                  <a:p>
                    <a:r>
                      <a:rPr lang="en-US"/>
                      <a:t>18%</a:t>
                    </a:r>
                  </a:p>
                </c:rich>
              </c:tx>
              <c:showLegendKey val="0"/>
              <c:showVal val="0"/>
              <c:showCatName val="0"/>
              <c:showSerName val="0"/>
              <c:showPercent val="0"/>
              <c:showBubbleSize val="0"/>
              <c:extLst>
                <c:ext xmlns:c15="http://schemas.microsoft.com/office/drawing/2012/chart" uri="{CE6537A1-D6FC-4f65-9D91-7224C49458BB}"/>
              </c:extLst>
            </c:dLbl>
            <c:dLbl>
              <c:idx val="2"/>
              <c:tx>
                <c:rich>
                  <a:bodyPr/>
                  <a:lstStyle/>
                  <a:p>
                    <a:r>
                      <a:rPr lang="en-US"/>
                      <a:t>13%</a:t>
                    </a:r>
                  </a:p>
                </c:rich>
              </c:tx>
              <c:showLegendKey val="0"/>
              <c:showVal val="0"/>
              <c:showCatName val="0"/>
              <c:showSerName val="0"/>
              <c:showPercent val="0"/>
              <c:showBubbleSize val="0"/>
              <c:extLst>
                <c:ext xmlns:c15="http://schemas.microsoft.com/office/drawing/2012/chart" uri="{CE6537A1-D6FC-4f65-9D91-7224C49458BB}"/>
              </c:extLst>
            </c:dLbl>
            <c:dLbl>
              <c:idx val="3"/>
              <c:tx>
                <c:rich>
                  <a:bodyPr/>
                  <a:lstStyle/>
                  <a:p>
                    <a:r>
                      <a:rPr lang="en-US"/>
                      <a:t>3%</a:t>
                    </a:r>
                  </a:p>
                </c:rich>
              </c:tx>
              <c:showLegendKey val="0"/>
              <c:showVal val="0"/>
              <c:showCatName val="0"/>
              <c:showSerName val="0"/>
              <c:showPercent val="0"/>
              <c:showBubbleSize val="0"/>
              <c:extLst>
                <c:ext xmlns:c15="http://schemas.microsoft.com/office/drawing/2012/chart" uri="{CE6537A1-D6FC-4f65-9D91-7224C49458BB}"/>
              </c:extLst>
            </c:dLbl>
            <c:dLbl>
              <c:idx val="4"/>
              <c:tx>
                <c:rich>
                  <a:bodyPr/>
                  <a:lstStyle/>
                  <a:p>
                    <a:r>
                      <a:rPr lang="en-US"/>
                      <a:t>19%</a:t>
                    </a:r>
                  </a:p>
                </c:rich>
              </c:tx>
              <c:showLegendKey val="0"/>
              <c:showVal val="0"/>
              <c:showCatName val="0"/>
              <c:showSerName val="0"/>
              <c:showPercent val="0"/>
              <c:showBubbleSize val="0"/>
              <c:extLst>
                <c:ext xmlns:c15="http://schemas.microsoft.com/office/drawing/2012/chart" uri="{CE6537A1-D6FC-4f65-9D91-7224C49458BB}"/>
              </c:extLst>
            </c:dLbl>
            <c:dLbl>
              <c:idx val="5"/>
              <c:tx>
                <c:rich>
                  <a:bodyPr/>
                  <a:lstStyle/>
                  <a:p>
                    <a:r>
                      <a:rPr lang="en-US"/>
                      <a:t>3%</a:t>
                    </a:r>
                  </a:p>
                </c:rich>
              </c:tx>
              <c:showLegendKey val="0"/>
              <c:showVal val="0"/>
              <c:showCatName val="0"/>
              <c:showSerName val="0"/>
              <c:showPercent val="0"/>
              <c:showBubbleSize val="0"/>
              <c:extLs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mn-lt"/>
                    <a:ea typeface="+mn-ea"/>
                    <a:cs typeface="+mn-cs"/>
                  </a:defRPr>
                </a:pPr>
                <a:endParaRPr lang="en-US"/>
              </a:p>
            </c:txPr>
            <c:showLegendKey val="0"/>
            <c:showVal val="1"/>
            <c:showCatName val="0"/>
            <c:showSerName val="0"/>
            <c:showPercent val="0"/>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[3]XX!$C$6:$C$11</c:f>
              <c:strCache>
                <c:ptCount val="6"/>
                <c:pt idx="0">
                  <c:v>Outright </c:v>
                </c:pt>
                <c:pt idx="1">
                  <c:v>Calendar spread</c:v>
                </c:pt>
                <c:pt idx="2">
                  <c:v>Inter spread (10 Yr)</c:v>
                </c:pt>
                <c:pt idx="3">
                  <c:v>Block trade</c:v>
                </c:pt>
                <c:pt idx="4">
                  <c:v>EFP</c:v>
                </c:pt>
                <c:pt idx="5">
                  <c:v>Cash Settlement</c:v>
                </c:pt>
              </c:strCache>
            </c:strRef>
          </c:cat>
          <c:val>
            <c:numRef>
              <c:f>[3]XX!$E$6:$E$11</c:f>
              <c:numCache>
                <c:formatCode>General</c:formatCode>
                <c:ptCount val="6"/>
                <c:pt idx="0">
                  <c:v>43.182683687782216</c:v>
                </c:pt>
                <c:pt idx="1">
                  <c:v>18.259616953939386</c:v>
                </c:pt>
                <c:pt idx="2">
                  <c:v>13.298751800628711</c:v>
                </c:pt>
                <c:pt idx="3">
                  <c:v>3.1584624227414975</c:v>
                </c:pt>
                <c:pt idx="4">
                  <c:v>19.200083260598579</c:v>
                </c:pt>
                <c:pt idx="5">
                  <c:v>2.9004018743096114</c:v>
                </c:pt>
              </c:numCache>
            </c:numRef>
          </c:val>
        </c:ser>
        <c:dLbls>
          <c:showLegendKey val="0"/>
          <c:showVal val="0"/>
          <c:showCatName val="0"/>
          <c:showSerName val="0"/>
          <c:showPercent val="0"/>
          <c:showBubbleSize val="0"/>
          <c:showLeaderLines val="1"/>
        </c:dLbls>
        <c:firstSliceAng val="0"/>
      </c:pieChart>
      <c:spPr>
        <a:noFill/>
        <a:ln w="25400">
          <a:noFill/>
        </a:ln>
      </c:spPr>
    </c:plotArea>
    <c:legend>
      <c:legendPos val="r"/>
      <c:layout>
        <c:manualLayout>
          <c:xMode val="edge"/>
          <c:yMode val="edge"/>
          <c:x val="0.71003781914154995"/>
          <c:y val="0.34031457112362351"/>
          <c:w val="0.28252813745946492"/>
          <c:h val="0.43193772488767601"/>
        </c:manualLayout>
      </c:layout>
      <c:overlay val="0"/>
      <c:spPr>
        <a:noFill/>
        <a:ln>
          <a:noFill/>
        </a:ln>
        <a:effectLst/>
      </c:spPr>
      <c:txPr>
        <a:bodyPr rot="0" spcFirstLastPara="1" vertOverflow="ellipsis" vert="horz" wrap="square" anchor="ctr" anchorCtr="1"/>
        <a:lstStyle/>
        <a:p>
          <a:pPr rtl="0">
            <a:defRPr sz="12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AU"/>
              <a:t>Foreign Exchange Turnover in Australia (AUD billion)</a:t>
            </a:r>
          </a:p>
        </c:rich>
      </c:tx>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3"/>
          <c:order val="0"/>
          <c:spPr>
            <a:solidFill>
              <a:schemeClr val="accent4"/>
            </a:solidFill>
            <a:ln>
              <a:noFill/>
            </a:ln>
            <a:effectLst/>
          </c:spPr>
          <c:invertIfNegative val="0"/>
          <c:cat>
            <c:strRef>
              <c:f>[4]Sheet1!$A$11:$A$24</c:f>
              <c:strCache>
                <c:ptCount val="14"/>
                <c:pt idx="0">
                  <c:v>2002-03</c:v>
                </c:pt>
                <c:pt idx="1">
                  <c:v>2003-04</c:v>
                </c:pt>
                <c:pt idx="2">
                  <c:v>2004-05</c:v>
                </c:pt>
                <c:pt idx="3">
                  <c:v>2005-06</c:v>
                </c:pt>
                <c:pt idx="4">
                  <c:v>2006-07</c:v>
                </c:pt>
                <c:pt idx="5">
                  <c:v>2007-08</c:v>
                </c:pt>
                <c:pt idx="6">
                  <c:v>2008-09</c:v>
                </c:pt>
                <c:pt idx="7">
                  <c:v>2009-10</c:v>
                </c:pt>
                <c:pt idx="8">
                  <c:v>2010-11</c:v>
                </c:pt>
                <c:pt idx="9">
                  <c:v>2011-12</c:v>
                </c:pt>
                <c:pt idx="10">
                  <c:v>2012-13</c:v>
                </c:pt>
                <c:pt idx="11">
                  <c:v>2013-14</c:v>
                </c:pt>
                <c:pt idx="12">
                  <c:v>2014-15</c:v>
                </c:pt>
                <c:pt idx="13">
                  <c:v>2015-16</c:v>
                </c:pt>
              </c:strCache>
            </c:strRef>
          </c:cat>
          <c:val>
            <c:numRef>
              <c:f>[4]Sheet1!$E$113:$E$126</c:f>
              <c:numCache>
                <c:formatCode>General</c:formatCode>
                <c:ptCount val="14"/>
                <c:pt idx="0">
                  <c:v>28932.992499999829</c:v>
                </c:pt>
                <c:pt idx="1">
                  <c:v>34064.422499999768</c:v>
                </c:pt>
                <c:pt idx="2">
                  <c:v>33617.61349999981</c:v>
                </c:pt>
                <c:pt idx="3">
                  <c:v>41689.04497336191</c:v>
                </c:pt>
                <c:pt idx="4">
                  <c:v>46689.8431384629</c:v>
                </c:pt>
                <c:pt idx="5">
                  <c:v>45837.335116190479</c:v>
                </c:pt>
                <c:pt idx="6">
                  <c:v>44303.192224318431</c:v>
                </c:pt>
                <c:pt idx="7">
                  <c:v>41435.666131539467</c:v>
                </c:pt>
                <c:pt idx="8">
                  <c:v>44517.395690879865</c:v>
                </c:pt>
                <c:pt idx="9">
                  <c:v>39922.541622480472</c:v>
                </c:pt>
                <c:pt idx="10">
                  <c:v>42402.692405784845</c:v>
                </c:pt>
                <c:pt idx="11">
                  <c:v>43846.700660372328</c:v>
                </c:pt>
                <c:pt idx="12">
                  <c:v>39088.524723028277</c:v>
                </c:pt>
                <c:pt idx="13">
                  <c:v>41436.084795542629</c:v>
                </c:pt>
              </c:numCache>
            </c:numRef>
          </c:val>
        </c:ser>
        <c:dLbls>
          <c:showLegendKey val="0"/>
          <c:showVal val="0"/>
          <c:showCatName val="0"/>
          <c:showSerName val="0"/>
          <c:showPercent val="0"/>
          <c:showBubbleSize val="0"/>
        </c:dLbls>
        <c:gapWidth val="150"/>
        <c:axId val="458479776"/>
        <c:axId val="458479384"/>
      </c:barChart>
      <c:catAx>
        <c:axId val="45847977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58479384"/>
        <c:crosses val="autoZero"/>
        <c:auto val="1"/>
        <c:lblAlgn val="ctr"/>
        <c:lblOffset val="100"/>
        <c:noMultiLvlLbl val="0"/>
      </c:catAx>
      <c:valAx>
        <c:axId val="458479384"/>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5847977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AU"/>
              <a:t>Foreign Exchange</a:t>
            </a:r>
            <a:r>
              <a:rPr lang="en-AU" baseline="0"/>
              <a:t> Turnover by Instrument</a:t>
            </a:r>
            <a:endParaRPr lang="en-AU"/>
          </a:p>
        </c:rich>
      </c:tx>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pieChart>
        <c:varyColors val="1"/>
        <c:ser>
          <c:idx val="0"/>
          <c:order val="0"/>
          <c:dPt>
            <c:idx val="0"/>
            <c:bubble3D val="0"/>
            <c:spPr>
              <a:solidFill>
                <a:schemeClr val="accent1"/>
              </a:solidFill>
              <a:ln w="19050">
                <a:solidFill>
                  <a:schemeClr val="lt1"/>
                </a:solidFill>
              </a:ln>
              <a:effectLst/>
            </c:spPr>
          </c:dPt>
          <c:dPt>
            <c:idx val="1"/>
            <c:bubble3D val="0"/>
            <c:spPr>
              <a:solidFill>
                <a:schemeClr val="accent2"/>
              </a:solidFill>
              <a:ln w="19050">
                <a:solidFill>
                  <a:schemeClr val="lt1"/>
                </a:solidFill>
              </a:ln>
              <a:effectLst/>
            </c:spPr>
          </c:dPt>
          <c:dPt>
            <c:idx val="2"/>
            <c:bubble3D val="0"/>
            <c:spPr>
              <a:solidFill>
                <a:schemeClr val="accent3"/>
              </a:solidFill>
              <a:ln w="19050">
                <a:solidFill>
                  <a:schemeClr val="lt1"/>
                </a:solidFill>
              </a:ln>
              <a:effectLst/>
            </c:spPr>
          </c:dPt>
          <c:dPt>
            <c:idx val="3"/>
            <c:bubble3D val="0"/>
            <c:spPr>
              <a:solidFill>
                <a:schemeClr val="accent4"/>
              </a:solidFill>
              <a:ln w="19050">
                <a:solidFill>
                  <a:schemeClr val="lt1"/>
                </a:solidFill>
              </a:ln>
              <a:effectLst/>
            </c:spPr>
          </c:dPt>
          <c:dPt>
            <c:idx val="4"/>
            <c:bubble3D val="0"/>
            <c:spPr>
              <a:solidFill>
                <a:schemeClr val="accent5"/>
              </a:solidFill>
              <a:ln w="19050">
                <a:solidFill>
                  <a:schemeClr val="lt1"/>
                </a:solidFill>
              </a:ln>
              <a:effectLst/>
            </c:spPr>
          </c:dPt>
          <c:dPt>
            <c:idx val="5"/>
            <c:bubble3D val="0"/>
            <c:spPr>
              <a:solidFill>
                <a:schemeClr val="accent6"/>
              </a:solidFill>
              <a:ln w="19050">
                <a:solidFill>
                  <a:schemeClr val="lt1"/>
                </a:solidFill>
              </a:ln>
              <a:effectLst/>
            </c:spPr>
          </c:dPt>
          <c:dLbls>
            <c:spPr>
              <a:solidFill>
                <a:sysClr val="window" lastClr="FFFFFF"/>
              </a:solidFill>
              <a:ln>
                <a:solidFill>
                  <a:sysClr val="windowText" lastClr="000000">
                    <a:lumMod val="25000"/>
                    <a:lumOff val="75000"/>
                  </a:sysClr>
                </a:solidFill>
              </a:ln>
              <a:effectLst/>
            </c:spPr>
            <c:txPr>
              <a:bodyPr rot="0" spcFirstLastPara="1" vertOverflow="clip" horzOverflow="clip" vert="horz" wrap="square" lIns="38100" tIns="19050" rIns="38100" bIns="19050" anchor="ctr" anchorCtr="1">
                <a:spAutoFit/>
              </a:bodyPr>
              <a:lstStyle/>
              <a:p>
                <a:pPr>
                  <a:defRPr sz="900" b="0" i="0" u="none" strike="noStrike" kern="1200" baseline="0">
                    <a:solidFill>
                      <a:schemeClr val="dk1">
                        <a:lumMod val="65000"/>
                        <a:lumOff val="35000"/>
                      </a:schemeClr>
                    </a:solidFill>
                    <a:latin typeface="+mn-lt"/>
                    <a:ea typeface="+mn-ea"/>
                    <a:cs typeface="+mn-cs"/>
                  </a:defRPr>
                </a:pPr>
                <a:endParaRPr lang="en-US"/>
              </a:p>
            </c:txPr>
            <c:dLblPos val="outEnd"/>
            <c:showLegendKey val="0"/>
            <c:showVal val="0"/>
            <c:showCatName val="1"/>
            <c:showSerName val="0"/>
            <c:showPercent val="1"/>
            <c:showBubbleSize val="0"/>
            <c:showLeaderLines val="0"/>
            <c:extLst>
              <c:ext xmlns:c15="http://schemas.microsoft.com/office/drawing/2012/chart" uri="{CE6537A1-D6FC-4f65-9D91-7224C49458BB}">
                <c15:spPr xmlns:c15="http://schemas.microsoft.com/office/drawing/2012/chart">
                  <a:prstGeom prst="wedgeRectCallout">
                    <a:avLst/>
                  </a:prstGeom>
                  <a:noFill/>
                  <a:ln>
                    <a:noFill/>
                  </a:ln>
                </c15:spPr>
                <c15:layout/>
              </c:ext>
            </c:extLst>
          </c:dLbls>
          <c:cat>
            <c:strRef>
              <c:f>([4]Sheet1!$A$10,[4]Sheet1!$A$27,[4]Sheet1!$A$44,[4]Sheet1!$A$61,[4]Sheet1!$A$78,[4]Sheet1!$A$95)</c:f>
              <c:strCache>
                <c:ptCount val="6"/>
                <c:pt idx="0">
                  <c:v>AUD Spot Foreign Exchange</c:v>
                </c:pt>
                <c:pt idx="1">
                  <c:v>Non-AUD Spot Foreign Exchange</c:v>
                </c:pt>
                <c:pt idx="2">
                  <c:v>AUD Forward Foreign Exchange</c:v>
                </c:pt>
                <c:pt idx="3">
                  <c:v>Non-AUD Forward Foreign Exchange</c:v>
                </c:pt>
                <c:pt idx="4">
                  <c:v>AUD Swap Foreign Exchange</c:v>
                </c:pt>
                <c:pt idx="5">
                  <c:v>Non-AUD Swap Foreign Exchange</c:v>
                </c:pt>
              </c:strCache>
            </c:strRef>
          </c:cat>
          <c:val>
            <c:numRef>
              <c:f>([4]Sheet1!$E$24,[4]Sheet1!$E$41,[4]Sheet1!$E$58,[4]Sheet1!$E$75,[4]Sheet1!$E$92,[4]Sheet1!$E$109)</c:f>
              <c:numCache>
                <c:formatCode>General</c:formatCode>
                <c:ptCount val="6"/>
                <c:pt idx="0">
                  <c:v>3960.6953144539311</c:v>
                </c:pt>
                <c:pt idx="1">
                  <c:v>7970.4348521734455</c:v>
                </c:pt>
                <c:pt idx="2">
                  <c:v>1946.4951202135812</c:v>
                </c:pt>
                <c:pt idx="3">
                  <c:v>1174.5783792034647</c:v>
                </c:pt>
                <c:pt idx="4">
                  <c:v>13335.600051464437</c:v>
                </c:pt>
                <c:pt idx="5">
                  <c:v>13048.281078033766</c:v>
                </c:pt>
              </c:numCache>
            </c:numRef>
          </c:val>
        </c:ser>
        <c:dLbls>
          <c:showLegendKey val="0"/>
          <c:showVal val="0"/>
          <c:showCatName val="0"/>
          <c:showSerName val="0"/>
          <c:showPercent val="0"/>
          <c:showBubbleSize val="0"/>
          <c:showLeaderLines val="0"/>
        </c:dLbls>
        <c:firstSliceAng val="0"/>
      </c:pieChart>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AU"/>
              <a:t>Foreign Exchange</a:t>
            </a:r>
            <a:r>
              <a:rPr lang="en-AU" baseline="0"/>
              <a:t> Turnover by Institutional Type</a:t>
            </a:r>
            <a:endParaRPr lang="en-AU"/>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pieChart>
        <c:varyColors val="1"/>
        <c:ser>
          <c:idx val="0"/>
          <c:order val="0"/>
          <c:tx>
            <c:strRef>
              <c:f>[4]Sheet1!$B$5:$D$5</c:f>
              <c:strCache>
                <c:ptCount val="1"/>
                <c:pt idx="0">
                  <c:v>Financial institutions local Financial institutions overseas Non-financial institutions</c:v>
                </c:pt>
              </c:strCache>
            </c:strRef>
          </c:tx>
          <c:dPt>
            <c:idx val="0"/>
            <c:bubble3D val="0"/>
            <c:spPr>
              <a:solidFill>
                <a:schemeClr val="accent1"/>
              </a:solidFill>
              <a:ln w="19050">
                <a:solidFill>
                  <a:schemeClr val="lt1"/>
                </a:solidFill>
              </a:ln>
              <a:effectLst/>
            </c:spPr>
          </c:dPt>
          <c:dPt>
            <c:idx val="1"/>
            <c:bubble3D val="0"/>
            <c:spPr>
              <a:solidFill>
                <a:schemeClr val="accent2"/>
              </a:solidFill>
              <a:ln w="19050">
                <a:solidFill>
                  <a:schemeClr val="lt1"/>
                </a:solidFill>
              </a:ln>
              <a:effectLst/>
            </c:spPr>
          </c:dPt>
          <c:dPt>
            <c:idx val="2"/>
            <c:bubble3D val="0"/>
            <c:spPr>
              <a:solidFill>
                <a:schemeClr val="accent3"/>
              </a:solidFill>
              <a:ln w="19050">
                <a:solidFill>
                  <a:schemeClr val="lt1"/>
                </a:solidFill>
              </a:ln>
              <a:effectLst/>
            </c:spPr>
          </c:dPt>
          <c:dPt>
            <c:idx val="3"/>
            <c:bubble3D val="0"/>
            <c:spPr>
              <a:solidFill>
                <a:schemeClr val="accent4"/>
              </a:solidFill>
              <a:ln w="19050">
                <a:solidFill>
                  <a:schemeClr val="lt1"/>
                </a:solidFill>
              </a:ln>
              <a:effectLst/>
            </c:spPr>
          </c:dPt>
          <c:dPt>
            <c:idx val="4"/>
            <c:bubble3D val="0"/>
            <c:spPr>
              <a:solidFill>
                <a:schemeClr val="accent5"/>
              </a:solidFill>
              <a:ln w="19050">
                <a:solidFill>
                  <a:schemeClr val="lt1"/>
                </a:solidFill>
              </a:ln>
              <a:effectLst/>
            </c:spPr>
          </c:dPt>
          <c:dPt>
            <c:idx val="5"/>
            <c:bubble3D val="0"/>
            <c:spPr>
              <a:solidFill>
                <a:schemeClr val="accent6"/>
              </a:solidFill>
              <a:ln w="19050">
                <a:solidFill>
                  <a:schemeClr val="lt1"/>
                </a:solidFill>
              </a:ln>
              <a:effectLst/>
            </c:spPr>
          </c:dPt>
          <c:dLbls>
            <c:spPr>
              <a:solidFill>
                <a:sysClr val="window" lastClr="FFFFFF"/>
              </a:solidFill>
              <a:ln>
                <a:solidFill>
                  <a:sysClr val="windowText" lastClr="000000">
                    <a:lumMod val="25000"/>
                    <a:lumOff val="75000"/>
                  </a:sysClr>
                </a:solidFill>
              </a:ln>
              <a:effectLst/>
            </c:spPr>
            <c:txPr>
              <a:bodyPr rot="0" spcFirstLastPara="1" vertOverflow="clip" horzOverflow="clip" vert="horz" wrap="square" lIns="38100" tIns="19050" rIns="38100" bIns="19050" anchor="ctr" anchorCtr="1">
                <a:spAutoFit/>
              </a:bodyPr>
              <a:lstStyle/>
              <a:p>
                <a:pPr>
                  <a:defRPr sz="900" b="0" i="0" u="none" strike="noStrike" kern="1200" baseline="0">
                    <a:solidFill>
                      <a:schemeClr val="dk1">
                        <a:lumMod val="65000"/>
                        <a:lumOff val="35000"/>
                      </a:schemeClr>
                    </a:solidFill>
                    <a:latin typeface="+mn-lt"/>
                    <a:ea typeface="+mn-ea"/>
                    <a:cs typeface="+mn-cs"/>
                  </a:defRPr>
                </a:pPr>
                <a:endParaRPr lang="en-US"/>
              </a:p>
            </c:txPr>
            <c:dLblPos val="outEnd"/>
            <c:showLegendKey val="0"/>
            <c:showVal val="0"/>
            <c:showCatName val="1"/>
            <c:showSerName val="0"/>
            <c:showPercent val="1"/>
            <c:showBubbleSize val="0"/>
            <c:showLeaderLines val="0"/>
            <c:extLst>
              <c:ext xmlns:c15="http://schemas.microsoft.com/office/drawing/2012/chart" uri="{CE6537A1-D6FC-4f65-9D91-7224C49458BB}">
                <c15:spPr xmlns:c15="http://schemas.microsoft.com/office/drawing/2012/chart">
                  <a:prstGeom prst="wedgeRectCallout">
                    <a:avLst/>
                  </a:prstGeom>
                  <a:noFill/>
                  <a:ln>
                    <a:noFill/>
                  </a:ln>
                </c15:spPr>
              </c:ext>
            </c:extLst>
          </c:dLbls>
          <c:cat>
            <c:strRef>
              <c:f>[4]Sheet1!$B$5:$D$5</c:f>
              <c:strCache>
                <c:ptCount val="3"/>
                <c:pt idx="0">
                  <c:v>Financial institutions local</c:v>
                </c:pt>
                <c:pt idx="1">
                  <c:v>Financial institutions overseas</c:v>
                </c:pt>
                <c:pt idx="2">
                  <c:v>Non-financial institutions</c:v>
                </c:pt>
              </c:strCache>
            </c:strRef>
          </c:cat>
          <c:val>
            <c:numRef>
              <c:f>[4]Sheet1!$B$126:$D$126</c:f>
              <c:numCache>
                <c:formatCode>General</c:formatCode>
                <c:ptCount val="3"/>
                <c:pt idx="0">
                  <c:v>7780.3877454934627</c:v>
                </c:pt>
                <c:pt idx="1">
                  <c:v>31781.906166686902</c:v>
                </c:pt>
                <c:pt idx="2">
                  <c:v>1873.7908833622676</c:v>
                </c:pt>
              </c:numCache>
            </c:numRef>
          </c:val>
        </c:ser>
        <c:dLbls>
          <c:showLegendKey val="0"/>
          <c:showVal val="0"/>
          <c:showCatName val="0"/>
          <c:showSerName val="0"/>
          <c:showPercent val="0"/>
          <c:showBubbleSize val="0"/>
          <c:showLeaderLines val="0"/>
        </c:dLbls>
        <c:firstSliceAng val="0"/>
      </c:pieChart>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AU"/>
              <a:t>OTC Interest Rate Derivatives Turnover</a:t>
            </a:r>
          </a:p>
          <a:p>
            <a:pPr>
              <a:defRPr/>
            </a:pPr>
            <a:r>
              <a:rPr lang="en-AU"/>
              <a:t>Daily</a:t>
            </a:r>
            <a:r>
              <a:rPr lang="en-AU" baseline="0"/>
              <a:t> Average Turnover, US$ billion</a:t>
            </a:r>
            <a:endParaRPr lang="en-AU"/>
          </a:p>
        </c:rich>
      </c:tx>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0"/>
          <c:order val="0"/>
          <c:tx>
            <c:strRef>
              <c:f>'IRD Turnover 1'!$A$4</c:f>
              <c:strCache>
                <c:ptCount val="1"/>
                <c:pt idx="0">
                  <c:v>Forward rate agreements</c:v>
                </c:pt>
              </c:strCache>
            </c:strRef>
          </c:tx>
          <c:spPr>
            <a:ln w="28575" cap="rnd">
              <a:solidFill>
                <a:schemeClr val="accent1"/>
              </a:solidFill>
              <a:round/>
            </a:ln>
            <a:effectLst/>
          </c:spPr>
          <c:marker>
            <c:symbol val="none"/>
          </c:marker>
          <c:cat>
            <c:numRef>
              <c:f>'IRD Turnover 1'!$B$3:$G$3</c:f>
              <c:numCache>
                <c:formatCode>mmmm\ yyyy</c:formatCode>
                <c:ptCount val="6"/>
                <c:pt idx="0">
                  <c:v>36982</c:v>
                </c:pt>
                <c:pt idx="1">
                  <c:v>38078</c:v>
                </c:pt>
                <c:pt idx="2">
                  <c:v>39173</c:v>
                </c:pt>
                <c:pt idx="3">
                  <c:v>40269</c:v>
                </c:pt>
                <c:pt idx="4">
                  <c:v>41365</c:v>
                </c:pt>
                <c:pt idx="5">
                  <c:v>42461</c:v>
                </c:pt>
              </c:numCache>
            </c:numRef>
          </c:cat>
          <c:val>
            <c:numRef>
              <c:f>'IRD Turnover 1'!$B$4:$G$4</c:f>
              <c:numCache>
                <c:formatCode>0.0</c:formatCode>
                <c:ptCount val="6"/>
                <c:pt idx="0">
                  <c:v>5.5</c:v>
                </c:pt>
                <c:pt idx="1">
                  <c:v>5.6</c:v>
                </c:pt>
                <c:pt idx="2">
                  <c:v>3.6</c:v>
                </c:pt>
                <c:pt idx="3">
                  <c:v>6.7</c:v>
                </c:pt>
                <c:pt idx="4">
                  <c:v>18.2</c:v>
                </c:pt>
                <c:pt idx="5">
                  <c:v>4.8</c:v>
                </c:pt>
              </c:numCache>
            </c:numRef>
          </c:val>
          <c:smooth val="0"/>
        </c:ser>
        <c:ser>
          <c:idx val="1"/>
          <c:order val="1"/>
          <c:tx>
            <c:strRef>
              <c:f>'IRD Turnover 1'!$A$5</c:f>
              <c:strCache>
                <c:ptCount val="1"/>
                <c:pt idx="0">
                  <c:v>Swaps</c:v>
                </c:pt>
              </c:strCache>
            </c:strRef>
          </c:tx>
          <c:spPr>
            <a:ln w="28575" cap="rnd">
              <a:solidFill>
                <a:schemeClr val="accent2"/>
              </a:solidFill>
              <a:round/>
            </a:ln>
            <a:effectLst/>
          </c:spPr>
          <c:marker>
            <c:symbol val="none"/>
          </c:marker>
          <c:cat>
            <c:numRef>
              <c:f>'IRD Turnover 1'!$B$3:$G$3</c:f>
              <c:numCache>
                <c:formatCode>mmmm\ yyyy</c:formatCode>
                <c:ptCount val="6"/>
                <c:pt idx="0">
                  <c:v>36982</c:v>
                </c:pt>
                <c:pt idx="1">
                  <c:v>38078</c:v>
                </c:pt>
                <c:pt idx="2">
                  <c:v>39173</c:v>
                </c:pt>
                <c:pt idx="3">
                  <c:v>40269</c:v>
                </c:pt>
                <c:pt idx="4">
                  <c:v>41365</c:v>
                </c:pt>
                <c:pt idx="5">
                  <c:v>42461</c:v>
                </c:pt>
              </c:numCache>
            </c:numRef>
          </c:cat>
          <c:val>
            <c:numRef>
              <c:f>'IRD Turnover 1'!$B$5:$G$5</c:f>
              <c:numCache>
                <c:formatCode>0.0</c:formatCode>
                <c:ptCount val="6"/>
                <c:pt idx="0">
                  <c:v>4</c:v>
                </c:pt>
                <c:pt idx="1">
                  <c:v>6.7</c:v>
                </c:pt>
                <c:pt idx="2">
                  <c:v>17.8</c:v>
                </c:pt>
                <c:pt idx="3">
                  <c:v>33.6</c:v>
                </c:pt>
                <c:pt idx="4">
                  <c:v>46.7</c:v>
                </c:pt>
                <c:pt idx="5">
                  <c:v>43.5</c:v>
                </c:pt>
              </c:numCache>
            </c:numRef>
          </c:val>
          <c:smooth val="0"/>
        </c:ser>
        <c:ser>
          <c:idx val="2"/>
          <c:order val="2"/>
          <c:tx>
            <c:strRef>
              <c:f>'IRD Turnover 1'!$A$6</c:f>
              <c:strCache>
                <c:ptCount val="1"/>
                <c:pt idx="0">
                  <c:v>Options</c:v>
                </c:pt>
              </c:strCache>
            </c:strRef>
          </c:tx>
          <c:spPr>
            <a:ln w="28575" cap="rnd">
              <a:solidFill>
                <a:schemeClr val="accent3"/>
              </a:solidFill>
              <a:round/>
            </a:ln>
            <a:effectLst/>
          </c:spPr>
          <c:marker>
            <c:symbol val="none"/>
          </c:marker>
          <c:cat>
            <c:numRef>
              <c:f>'IRD Turnover 1'!$B$3:$G$3</c:f>
              <c:numCache>
                <c:formatCode>mmmm\ yyyy</c:formatCode>
                <c:ptCount val="6"/>
                <c:pt idx="0">
                  <c:v>36982</c:v>
                </c:pt>
                <c:pt idx="1">
                  <c:v>38078</c:v>
                </c:pt>
                <c:pt idx="2">
                  <c:v>39173</c:v>
                </c:pt>
                <c:pt idx="3">
                  <c:v>40269</c:v>
                </c:pt>
                <c:pt idx="4">
                  <c:v>41365</c:v>
                </c:pt>
                <c:pt idx="5">
                  <c:v>42461</c:v>
                </c:pt>
              </c:numCache>
            </c:numRef>
          </c:cat>
          <c:val>
            <c:numRef>
              <c:f>'IRD Turnover 1'!$B$6:$G$6</c:f>
              <c:numCache>
                <c:formatCode>0.0</c:formatCode>
                <c:ptCount val="6"/>
                <c:pt idx="0">
                  <c:v>0.3</c:v>
                </c:pt>
                <c:pt idx="1">
                  <c:v>0.5</c:v>
                </c:pt>
                <c:pt idx="2">
                  <c:v>1.3</c:v>
                </c:pt>
                <c:pt idx="3">
                  <c:v>0.3</c:v>
                </c:pt>
                <c:pt idx="4">
                  <c:v>1.3</c:v>
                </c:pt>
                <c:pt idx="5">
                  <c:v>0.9</c:v>
                </c:pt>
              </c:numCache>
            </c:numRef>
          </c:val>
          <c:smooth val="0"/>
        </c:ser>
        <c:ser>
          <c:idx val="3"/>
          <c:order val="3"/>
          <c:tx>
            <c:strRef>
              <c:f>'IRD Turnover 1'!$A$7</c:f>
              <c:strCache>
                <c:ptCount val="1"/>
                <c:pt idx="0">
                  <c:v>Total</c:v>
                </c:pt>
              </c:strCache>
            </c:strRef>
          </c:tx>
          <c:spPr>
            <a:ln w="28575" cap="rnd">
              <a:solidFill>
                <a:schemeClr val="accent4"/>
              </a:solidFill>
              <a:round/>
            </a:ln>
            <a:effectLst/>
          </c:spPr>
          <c:marker>
            <c:symbol val="none"/>
          </c:marker>
          <c:cat>
            <c:numRef>
              <c:f>'IRD Turnover 1'!$B$3:$G$3</c:f>
              <c:numCache>
                <c:formatCode>mmmm\ yyyy</c:formatCode>
                <c:ptCount val="6"/>
                <c:pt idx="0">
                  <c:v>36982</c:v>
                </c:pt>
                <c:pt idx="1">
                  <c:v>38078</c:v>
                </c:pt>
                <c:pt idx="2">
                  <c:v>39173</c:v>
                </c:pt>
                <c:pt idx="3">
                  <c:v>40269</c:v>
                </c:pt>
                <c:pt idx="4">
                  <c:v>41365</c:v>
                </c:pt>
                <c:pt idx="5">
                  <c:v>42461</c:v>
                </c:pt>
              </c:numCache>
            </c:numRef>
          </c:cat>
          <c:val>
            <c:numRef>
              <c:f>'IRD Turnover 1'!$B$7:$G$7</c:f>
              <c:numCache>
                <c:formatCode>0.0</c:formatCode>
                <c:ptCount val="6"/>
                <c:pt idx="0">
                  <c:v>9.8000000000000007</c:v>
                </c:pt>
                <c:pt idx="1">
                  <c:v>12.8</c:v>
                </c:pt>
                <c:pt idx="2">
                  <c:v>22.7</c:v>
                </c:pt>
                <c:pt idx="3">
                  <c:v>40.6</c:v>
                </c:pt>
                <c:pt idx="4">
                  <c:v>66.2</c:v>
                </c:pt>
                <c:pt idx="5">
                  <c:v>49.3</c:v>
                </c:pt>
              </c:numCache>
            </c:numRef>
          </c:val>
          <c:smooth val="0"/>
        </c:ser>
        <c:dLbls>
          <c:showLegendKey val="0"/>
          <c:showVal val="0"/>
          <c:showCatName val="0"/>
          <c:showSerName val="0"/>
          <c:showPercent val="0"/>
          <c:showBubbleSize val="0"/>
        </c:dLbls>
        <c:smooth val="0"/>
        <c:axId val="144730752"/>
        <c:axId val="458477816"/>
      </c:lineChart>
      <c:dateAx>
        <c:axId val="144730752"/>
        <c:scaling>
          <c:orientation val="minMax"/>
        </c:scaling>
        <c:delete val="0"/>
        <c:axPos val="b"/>
        <c:numFmt formatCode="mmmm\ 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58477816"/>
        <c:crosses val="autoZero"/>
        <c:auto val="1"/>
        <c:lblOffset val="100"/>
        <c:baseTimeUnit val="years"/>
      </c:dateAx>
      <c:valAx>
        <c:axId val="458477816"/>
        <c:scaling>
          <c:orientation val="minMax"/>
        </c:scaling>
        <c:delete val="0"/>
        <c:axPos val="l"/>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44730752"/>
        <c:crosses val="autoZero"/>
        <c:crossBetween val="between"/>
      </c:valAx>
      <c:spPr>
        <a:noFill/>
        <a:ln>
          <a:noFill/>
        </a:ln>
        <a:effectLst/>
      </c:spPr>
    </c:plotArea>
    <c:legend>
      <c:legendPos val="b"/>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3" Type="http://schemas.openxmlformats.org/officeDocument/2006/relationships/chart" Target="../charts/chart4.xml"/><Relationship Id="rId2" Type="http://schemas.openxmlformats.org/officeDocument/2006/relationships/chart" Target="../charts/chart3.xml"/><Relationship Id="rId1" Type="http://schemas.openxmlformats.org/officeDocument/2006/relationships/chart" Target="../charts/chart2.xml"/></Relationships>
</file>

<file path=xl/drawings/_rels/drawing3.xml.rels><?xml version="1.0" encoding="UTF-8" standalone="yes"?>
<Relationships xmlns="http://schemas.openxmlformats.org/package/2006/relationships"><Relationship Id="rId1" Type="http://schemas.openxmlformats.org/officeDocument/2006/relationships/chart" Target="../charts/chart5.xml"/></Relationships>
</file>

<file path=xl/drawings/_rels/drawing4.xml.rels><?xml version="1.0" encoding="UTF-8" standalone="yes"?>
<Relationships xmlns="http://schemas.openxmlformats.org/package/2006/relationships"><Relationship Id="rId3" Type="http://schemas.openxmlformats.org/officeDocument/2006/relationships/chart" Target="../charts/chart8.xml"/><Relationship Id="rId2" Type="http://schemas.openxmlformats.org/officeDocument/2006/relationships/chart" Target="../charts/chart7.xml"/><Relationship Id="rId1" Type="http://schemas.openxmlformats.org/officeDocument/2006/relationships/chart" Target="../charts/chart6.xml"/></Relationships>
</file>

<file path=xl/drawings/_rels/drawing5.xml.rels><?xml version="1.0" encoding="UTF-8" standalone="yes"?>
<Relationships xmlns="http://schemas.openxmlformats.org/package/2006/relationships"><Relationship Id="rId1" Type="http://schemas.openxmlformats.org/officeDocument/2006/relationships/chart" Target="../charts/chart9.xml"/></Relationships>
</file>

<file path=xl/drawings/_rels/drawing6.xml.rels><?xml version="1.0" encoding="UTF-8" standalone="yes"?>
<Relationships xmlns="http://schemas.openxmlformats.org/package/2006/relationships"><Relationship Id="rId1" Type="http://schemas.openxmlformats.org/officeDocument/2006/relationships/chart" Target="../charts/chart10.xml"/></Relationships>
</file>

<file path=xl/drawings/_rels/drawing7.xml.rels><?xml version="1.0" encoding="UTF-8" standalone="yes"?>
<Relationships xmlns="http://schemas.openxmlformats.org/package/2006/relationships"><Relationship Id="rId1" Type="http://schemas.openxmlformats.org/officeDocument/2006/relationships/chart" Target="../charts/chart11.xml"/></Relationships>
</file>

<file path=xl/drawings/drawing1.xml><?xml version="1.0" encoding="utf-8"?>
<xdr:wsDr xmlns:xdr="http://schemas.openxmlformats.org/drawingml/2006/spreadsheetDrawing" xmlns:a="http://schemas.openxmlformats.org/drawingml/2006/main">
  <xdr:twoCellAnchor>
    <xdr:from>
      <xdr:col>0</xdr:col>
      <xdr:colOff>198664</xdr:colOff>
      <xdr:row>38</xdr:row>
      <xdr:rowOff>146276</xdr:rowOff>
    </xdr:from>
    <xdr:to>
      <xdr:col>6</xdr:col>
      <xdr:colOff>561975</xdr:colOff>
      <xdr:row>64</xdr:row>
      <xdr:rowOff>44904</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0</xdr:col>
      <xdr:colOff>102053</xdr:colOff>
      <xdr:row>80</xdr:row>
      <xdr:rowOff>125186</xdr:rowOff>
    </xdr:from>
    <xdr:to>
      <xdr:col>6</xdr:col>
      <xdr:colOff>762000</xdr:colOff>
      <xdr:row>98</xdr:row>
      <xdr:rowOff>13608</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8</xdr:col>
      <xdr:colOff>54428</xdr:colOff>
      <xdr:row>80</xdr:row>
      <xdr:rowOff>43542</xdr:rowOff>
    </xdr:from>
    <xdr:to>
      <xdr:col>14</xdr:col>
      <xdr:colOff>884464</xdr:colOff>
      <xdr:row>98</xdr:row>
      <xdr:rowOff>13607</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15</xdr:col>
      <xdr:colOff>149677</xdr:colOff>
      <xdr:row>80</xdr:row>
      <xdr:rowOff>2720</xdr:rowOff>
    </xdr:from>
    <xdr:to>
      <xdr:col>22</xdr:col>
      <xdr:colOff>122464</xdr:colOff>
      <xdr:row>97</xdr:row>
      <xdr:rowOff>190499</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11</xdr:col>
      <xdr:colOff>0</xdr:colOff>
      <xdr:row>5</xdr:row>
      <xdr:rowOff>0</xdr:rowOff>
    </xdr:from>
    <xdr:to>
      <xdr:col>17</xdr:col>
      <xdr:colOff>666750</xdr:colOff>
      <xdr:row>22</xdr:row>
      <xdr:rowOff>219075</xdr:rowOff>
    </xdr:to>
    <xdr:graphicFrame macro="">
      <xdr:nvGraphicFramePr>
        <xdr:cNvPr id="2"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7</xdr:col>
      <xdr:colOff>128586</xdr:colOff>
      <xdr:row>1</xdr:row>
      <xdr:rowOff>138112</xdr:rowOff>
    </xdr:from>
    <xdr:to>
      <xdr:col>19</xdr:col>
      <xdr:colOff>361949</xdr:colOff>
      <xdr:row>22</xdr:row>
      <xdr:rowOff>57150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7</xdr:col>
      <xdr:colOff>114300</xdr:colOff>
      <xdr:row>24</xdr:row>
      <xdr:rowOff>19050</xdr:rowOff>
    </xdr:from>
    <xdr:to>
      <xdr:col>19</xdr:col>
      <xdr:colOff>371475</xdr:colOff>
      <xdr:row>50</xdr:row>
      <xdr:rowOff>85725</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7</xdr:col>
      <xdr:colOff>238125</xdr:colOff>
      <xdr:row>51</xdr:row>
      <xdr:rowOff>180975</xdr:rowOff>
    </xdr:from>
    <xdr:to>
      <xdr:col>19</xdr:col>
      <xdr:colOff>374278</xdr:colOff>
      <xdr:row>78</xdr:row>
      <xdr:rowOff>41463</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10</xdr:col>
      <xdr:colOff>176212</xdr:colOff>
      <xdr:row>0</xdr:row>
      <xdr:rowOff>185737</xdr:rowOff>
    </xdr:from>
    <xdr:to>
      <xdr:col>17</xdr:col>
      <xdr:colOff>481012</xdr:colOff>
      <xdr:row>18</xdr:row>
      <xdr:rowOff>104775</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11</xdr:col>
      <xdr:colOff>38100</xdr:colOff>
      <xdr:row>2</xdr:row>
      <xdr:rowOff>0</xdr:rowOff>
    </xdr:from>
    <xdr:to>
      <xdr:col>20</xdr:col>
      <xdr:colOff>590550</xdr:colOff>
      <xdr:row>24</xdr:row>
      <xdr:rowOff>52388</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4</xdr:col>
      <xdr:colOff>42862</xdr:colOff>
      <xdr:row>33</xdr:row>
      <xdr:rowOff>33337</xdr:rowOff>
    </xdr:from>
    <xdr:to>
      <xdr:col>7</xdr:col>
      <xdr:colOff>357187</xdr:colOff>
      <xdr:row>51</xdr:row>
      <xdr:rowOff>33337</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H:\My%20Documents\AFMR16\ASX%20AFMR%20Data%20FY16%20-%20FINAL.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H:\My%20Documents\AFMR16\ASICData.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Users\skirchner\AppData\Local\Microsoft\Windows\Temporary%20Internet%20Files\Content.Outlook\LOVDRP2M\AFMA%20report%202016%20-%2020%20year%20bond%20graph.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H:\My%20Documents\AFMR16\RBAFX15-16.xlsm"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H:\My%20Documents\AFMR16\DTCC.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imary &amp; Secondary"/>
      <sheetName val="P&amp;S calculations HIDDEN"/>
      <sheetName val="Equity Derivatives"/>
      <sheetName val="IR &amp; Energy Derivatives"/>
      <sheetName val="Bonds and Hybrids"/>
      <sheetName val="Primary &amp; Secondary (JS)"/>
      <sheetName val="Equity Derivatives JS"/>
      <sheetName val="IR &amp; Energy DerivsJS"/>
      <sheetName val="Notes"/>
    </sheetNames>
    <sheetDataSet>
      <sheetData sheetId="0">
        <row r="42">
          <cell r="B42">
            <v>1008.897</v>
          </cell>
        </row>
        <row r="43">
          <cell r="B43">
            <v>1112.4490000000001</v>
          </cell>
        </row>
        <row r="44">
          <cell r="B44">
            <v>1204.1489999999999</v>
          </cell>
        </row>
      </sheetData>
      <sheetData sheetId="1"/>
      <sheetData sheetId="2">
        <row r="70">
          <cell r="C70" t="str">
            <v>Cash Equity Turnover</v>
          </cell>
          <cell r="D70" t="str">
            <v>SPI 200® Futures Turnover</v>
          </cell>
          <cell r="E70" t="str">
            <v>Futures to Cash Ratio</v>
          </cell>
        </row>
        <row r="71">
          <cell r="B71" t="str">
            <v>2011-12</v>
          </cell>
          <cell r="C71">
            <v>1185.327</v>
          </cell>
          <cell r="D71">
            <v>1222</v>
          </cell>
          <cell r="E71">
            <v>1.0309391416883273</v>
          </cell>
        </row>
        <row r="72">
          <cell r="B72" t="str">
            <v>2012-13</v>
          </cell>
          <cell r="C72">
            <v>1045.952</v>
          </cell>
          <cell r="D72">
            <v>1169</v>
          </cell>
          <cell r="E72">
            <v>1.1176421097717677</v>
          </cell>
        </row>
        <row r="73">
          <cell r="B73" t="str">
            <v>2013-14</v>
          </cell>
          <cell r="C73">
            <v>1008.897</v>
          </cell>
          <cell r="D73">
            <v>1279.9194875380001</v>
          </cell>
          <cell r="E73">
            <v>1.2686324645013316</v>
          </cell>
        </row>
        <row r="74">
          <cell r="B74" t="str">
            <v>2014-15</v>
          </cell>
          <cell r="C74">
            <v>1112.4490000000001</v>
          </cell>
          <cell r="D74">
            <v>1396.0860091</v>
          </cell>
          <cell r="E74">
            <v>1.2549663032642393</v>
          </cell>
        </row>
        <row r="75">
          <cell r="B75" t="str">
            <v>2015-16</v>
          </cell>
          <cell r="C75">
            <v>1204.1489999999999</v>
          </cell>
          <cell r="D75">
            <v>1549.2991851475001</v>
          </cell>
          <cell r="E75">
            <v>1.2866341168306417</v>
          </cell>
        </row>
      </sheetData>
      <sheetData sheetId="3"/>
      <sheetData sheetId="4"/>
      <sheetData sheetId="5"/>
      <sheetData sheetId="6"/>
      <sheetData sheetId="7"/>
      <sheetData sheetId="8"/>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le 1 - exc OtR"/>
    </sheetNames>
    <sheetDataSet>
      <sheetData sheetId="0">
        <row r="2">
          <cell r="H2" t="str">
            <v>Total</v>
          </cell>
          <cell r="O2" t="str">
            <v>Total</v>
          </cell>
          <cell r="V2" t="str">
            <v>Total</v>
          </cell>
        </row>
        <row r="52">
          <cell r="A52">
            <v>41821</v>
          </cell>
          <cell r="H52">
            <v>4404402176.6412802</v>
          </cell>
          <cell r="O52">
            <v>848983.30434745597</v>
          </cell>
          <cell r="V52">
            <v>5187.8548778136264</v>
          </cell>
        </row>
        <row r="53">
          <cell r="A53">
            <v>41852</v>
          </cell>
          <cell r="H53">
            <v>5166376114.35709</v>
          </cell>
          <cell r="O53">
            <v>915541.38095220597</v>
          </cell>
          <cell r="V53">
            <v>5642.9738970223461</v>
          </cell>
        </row>
        <row r="54">
          <cell r="A54">
            <v>41883</v>
          </cell>
          <cell r="H54">
            <v>4995501566.6487598</v>
          </cell>
          <cell r="O54">
            <v>943968.18181759899</v>
          </cell>
          <cell r="V54">
            <v>5292.0232512816092</v>
          </cell>
        </row>
        <row r="55">
          <cell r="A55">
            <v>41913</v>
          </cell>
          <cell r="H55">
            <v>4910374221.97651</v>
          </cell>
          <cell r="O55">
            <v>939706.23913063295</v>
          </cell>
          <cell r="V55">
            <v>5225.4353727813186</v>
          </cell>
        </row>
        <row r="56">
          <cell r="A56">
            <v>41944</v>
          </cell>
          <cell r="H56">
            <v>4850923310.1697397</v>
          </cell>
          <cell r="O56">
            <v>912199.65000119305</v>
          </cell>
          <cell r="V56">
            <v>5317.8307075248222</v>
          </cell>
        </row>
        <row r="57">
          <cell r="A57">
            <v>41974</v>
          </cell>
          <cell r="H57">
            <v>4844354688.21661</v>
          </cell>
          <cell r="O57">
            <v>865646.23809453403</v>
          </cell>
          <cell r="V57">
            <v>5596.229123435035</v>
          </cell>
        </row>
        <row r="58">
          <cell r="A58">
            <v>42005</v>
          </cell>
          <cell r="H58">
            <v>4564189977.2300997</v>
          </cell>
          <cell r="O58">
            <v>868999.62500109198</v>
          </cell>
          <cell r="V58">
            <v>5252.2346913836291</v>
          </cell>
        </row>
        <row r="59">
          <cell r="A59">
            <v>42036</v>
          </cell>
          <cell r="H59">
            <v>6068664921.4193401</v>
          </cell>
          <cell r="O59">
            <v>995205.90000156499</v>
          </cell>
          <cell r="V59">
            <v>6097.8988583265</v>
          </cell>
        </row>
        <row r="60">
          <cell r="A60">
            <v>42064</v>
          </cell>
          <cell r="H60">
            <v>5933088307.5625296</v>
          </cell>
          <cell r="O60">
            <v>1017037.31818017</v>
          </cell>
          <cell r="V60">
            <v>5833.697742948968</v>
          </cell>
        </row>
        <row r="61">
          <cell r="A61">
            <v>42095</v>
          </cell>
          <cell r="H61">
            <v>5357125686.8764</v>
          </cell>
          <cell r="O61">
            <v>952157.10000129102</v>
          </cell>
          <cell r="V61">
            <v>5626.3044059316853</v>
          </cell>
        </row>
        <row r="62">
          <cell r="A62">
            <v>42125</v>
          </cell>
          <cell r="H62">
            <v>6108884650.44172</v>
          </cell>
          <cell r="O62">
            <v>1075806.0952371201</v>
          </cell>
          <cell r="V62">
            <v>5678.42539421126</v>
          </cell>
        </row>
        <row r="63">
          <cell r="A63">
            <v>42156</v>
          </cell>
          <cell r="H63">
            <v>5809853044.5369797</v>
          </cell>
          <cell r="O63">
            <v>1084274.3809514099</v>
          </cell>
          <cell r="V63">
            <v>5358.2867460532016</v>
          </cell>
        </row>
        <row r="64">
          <cell r="A64">
            <v>42186</v>
          </cell>
          <cell r="H64">
            <v>4830564022.26367</v>
          </cell>
          <cell r="O64">
            <v>969907.23913552903</v>
          </cell>
          <cell r="V64">
            <v>4980.4391877403814</v>
          </cell>
        </row>
        <row r="65">
          <cell r="A65">
            <v>42217</v>
          </cell>
          <cell r="H65">
            <v>6445732794.5324001</v>
          </cell>
          <cell r="O65">
            <v>1141880.11904499</v>
          </cell>
          <cell r="V65">
            <v>5644.8419470892268</v>
          </cell>
        </row>
        <row r="66">
          <cell r="A66">
            <v>42248</v>
          </cell>
          <cell r="H66">
            <v>5898157003.1238699</v>
          </cell>
          <cell r="O66">
            <v>1130798.7727241199</v>
          </cell>
          <cell r="V66">
            <v>5215.9209449043492</v>
          </cell>
        </row>
        <row r="67">
          <cell r="A67">
            <v>42278</v>
          </cell>
          <cell r="H67">
            <v>5142601784.5165701</v>
          </cell>
          <cell r="O67">
            <v>1013021.90908823</v>
          </cell>
          <cell r="V67">
            <v>5076.4961136380225</v>
          </cell>
        </row>
        <row r="68">
          <cell r="A68">
            <v>42309</v>
          </cell>
          <cell r="H68">
            <v>5660135201.1269703</v>
          </cell>
          <cell r="O68">
            <v>1104226.40475938</v>
          </cell>
          <cell r="V68">
            <v>5125.8828594669949</v>
          </cell>
        </row>
        <row r="69">
          <cell r="A69">
            <v>42339</v>
          </cell>
          <cell r="H69">
            <v>5090720161.7259102</v>
          </cell>
          <cell r="O69">
            <v>1121136.09523528</v>
          </cell>
          <cell r="V69">
            <v>4540.6799258011397</v>
          </cell>
        </row>
        <row r="70">
          <cell r="A70">
            <v>42370</v>
          </cell>
          <cell r="H70">
            <v>5022778237.9079304</v>
          </cell>
          <cell r="O70">
            <v>1182761.23684068</v>
          </cell>
          <cell r="V70">
            <v>4246.6544231061125</v>
          </cell>
        </row>
        <row r="71">
          <cell r="A71">
            <v>42401</v>
          </cell>
          <cell r="H71">
            <v>6046838527.7090502</v>
          </cell>
          <cell r="O71">
            <v>1329858.5476148501</v>
          </cell>
          <cell r="V71">
            <v>4546.9787283424057</v>
          </cell>
        </row>
        <row r="72">
          <cell r="A72">
            <v>42430</v>
          </cell>
          <cell r="H72">
            <v>5919840857.2960701</v>
          </cell>
          <cell r="O72">
            <v>1283905.83332915</v>
          </cell>
          <cell r="V72">
            <v>4610.8061071317088</v>
          </cell>
        </row>
        <row r="73">
          <cell r="A73">
            <v>42461</v>
          </cell>
          <cell r="H73">
            <v>5362535651.6247797</v>
          </cell>
          <cell r="O73">
            <v>1239417.00000081</v>
          </cell>
          <cell r="V73">
            <v>4326.6597534334896</v>
          </cell>
        </row>
        <row r="74">
          <cell r="A74">
            <v>42491</v>
          </cell>
          <cell r="H74">
            <v>5923388321.5846596</v>
          </cell>
          <cell r="O74">
            <v>1291733.20454037</v>
          </cell>
          <cell r="V74">
            <v>4585.6128036070304</v>
          </cell>
        </row>
        <row r="75">
          <cell r="A75">
            <v>42522</v>
          </cell>
          <cell r="H75">
            <v>5946032256.68153</v>
          </cell>
          <cell r="O75">
            <v>1338457.21428146</v>
          </cell>
          <cell r="V75">
            <v>4442.4522451945604</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XX"/>
    </sheetNames>
    <sheetDataSet>
      <sheetData sheetId="0">
        <row r="6">
          <cell r="C6" t="str">
            <v xml:space="preserve">Outright </v>
          </cell>
          <cell r="E6">
            <v>43.182683687782216</v>
          </cell>
        </row>
        <row r="7">
          <cell r="C7" t="str">
            <v>Calendar spread</v>
          </cell>
          <cell r="E7">
            <v>18.259616953939386</v>
          </cell>
        </row>
        <row r="8">
          <cell r="C8" t="str">
            <v>Inter spread (10 Yr)</v>
          </cell>
          <cell r="E8">
            <v>13.298751800628711</v>
          </cell>
        </row>
        <row r="9">
          <cell r="C9" t="str">
            <v>Block trade</v>
          </cell>
          <cell r="E9">
            <v>3.1584624227414975</v>
          </cell>
        </row>
        <row r="10">
          <cell r="C10" t="str">
            <v>EFP</v>
          </cell>
          <cell r="E10">
            <v>19.200083260598579</v>
          </cell>
        </row>
        <row r="11">
          <cell r="C11" t="str">
            <v>Cash Settlement</v>
          </cell>
          <cell r="E11">
            <v>2.9004018743096114</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s>
    <sheetDataSet>
      <sheetData sheetId="0">
        <row r="5">
          <cell r="B5" t="str">
            <v>Financial institutions local</v>
          </cell>
          <cell r="C5" t="str">
            <v>Financial institutions overseas</v>
          </cell>
          <cell r="D5" t="str">
            <v>Non-financial institutions</v>
          </cell>
        </row>
        <row r="10">
          <cell r="A10" t="str">
            <v>AUD Spot Foreign Exchange</v>
          </cell>
        </row>
        <row r="11">
          <cell r="A11" t="str">
            <v>2002-03</v>
          </cell>
        </row>
        <row r="12">
          <cell r="A12" t="str">
            <v>2003-04</v>
          </cell>
        </row>
        <row r="13">
          <cell r="A13" t="str">
            <v>2004-05</v>
          </cell>
        </row>
        <row r="14">
          <cell r="A14" t="str">
            <v>2005-06</v>
          </cell>
        </row>
        <row r="15">
          <cell r="A15" t="str">
            <v>2006-07</v>
          </cell>
        </row>
        <row r="16">
          <cell r="A16" t="str">
            <v>2007-08</v>
          </cell>
        </row>
        <row r="17">
          <cell r="A17" t="str">
            <v>2008-09</v>
          </cell>
        </row>
        <row r="18">
          <cell r="A18" t="str">
            <v>2009-10</v>
          </cell>
        </row>
        <row r="19">
          <cell r="A19" t="str">
            <v>2010-11</v>
          </cell>
        </row>
        <row r="20">
          <cell r="A20" t="str">
            <v>2011-12</v>
          </cell>
        </row>
        <row r="21">
          <cell r="A21" t="str">
            <v>2012-13</v>
          </cell>
        </row>
        <row r="22">
          <cell r="A22" t="str">
            <v>2013-14</v>
          </cell>
        </row>
        <row r="23">
          <cell r="A23" t="str">
            <v>2014-15</v>
          </cell>
        </row>
        <row r="24">
          <cell r="A24" t="str">
            <v>2015-16</v>
          </cell>
          <cell r="E24">
            <v>3960.6953144539311</v>
          </cell>
        </row>
        <row r="27">
          <cell r="A27" t="str">
            <v>Non-AUD Spot Foreign Exchange</v>
          </cell>
        </row>
        <row r="41">
          <cell r="E41">
            <v>7970.4348521734455</v>
          </cell>
        </row>
        <row r="44">
          <cell r="A44" t="str">
            <v>AUD Forward Foreign Exchange</v>
          </cell>
        </row>
        <row r="58">
          <cell r="E58">
            <v>1946.4951202135812</v>
          </cell>
        </row>
        <row r="61">
          <cell r="A61" t="str">
            <v>Non-AUD Forward Foreign Exchange</v>
          </cell>
        </row>
        <row r="75">
          <cell r="E75">
            <v>1174.5783792034647</v>
          </cell>
        </row>
        <row r="78">
          <cell r="A78" t="str">
            <v>AUD Swap Foreign Exchange</v>
          </cell>
        </row>
        <row r="92">
          <cell r="E92">
            <v>13335.600051464437</v>
          </cell>
        </row>
        <row r="95">
          <cell r="A95" t="str">
            <v>Non-AUD Swap Foreign Exchange</v>
          </cell>
        </row>
        <row r="109">
          <cell r="E109">
            <v>13048.281078033766</v>
          </cell>
        </row>
        <row r="113">
          <cell r="E113">
            <v>28932.992499999829</v>
          </cell>
        </row>
        <row r="114">
          <cell r="E114">
            <v>34064.422499999768</v>
          </cell>
        </row>
        <row r="115">
          <cell r="E115">
            <v>33617.61349999981</v>
          </cell>
        </row>
        <row r="116">
          <cell r="E116">
            <v>41689.04497336191</v>
          </cell>
        </row>
        <row r="117">
          <cell r="E117">
            <v>46689.8431384629</v>
          </cell>
        </row>
        <row r="118">
          <cell r="E118">
            <v>45837.335116190479</v>
          </cell>
        </row>
        <row r="119">
          <cell r="E119">
            <v>44303.192224318431</v>
          </cell>
        </row>
        <row r="120">
          <cell r="E120">
            <v>41435.666131539467</v>
          </cell>
        </row>
        <row r="121">
          <cell r="E121">
            <v>44517.395690879865</v>
          </cell>
        </row>
        <row r="122">
          <cell r="E122">
            <v>39922.541622480472</v>
          </cell>
        </row>
        <row r="123">
          <cell r="E123">
            <v>42402.692405784845</v>
          </cell>
        </row>
        <row r="124">
          <cell r="E124">
            <v>43846.700660372328</v>
          </cell>
        </row>
        <row r="125">
          <cell r="E125">
            <v>39088.524723028277</v>
          </cell>
        </row>
        <row r="126">
          <cell r="B126">
            <v>7780.3877454934627</v>
          </cell>
          <cell r="C126">
            <v>31781.906166686902</v>
          </cell>
          <cell r="D126">
            <v>1873.7908833622676</v>
          </cell>
          <cell r="E126">
            <v>41436.084795542629</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FMR Tables"/>
      <sheetName val="Table Description"/>
      <sheetName val="Position Table 1"/>
      <sheetName val="Position Table 2"/>
      <sheetName val="Position Table 3"/>
      <sheetName val="Position Table 4"/>
      <sheetName val="Position Table 5"/>
      <sheetName val="Position Table 6"/>
      <sheetName val="Position Table 7"/>
      <sheetName val="Table 7 ordered"/>
    </sheetNames>
    <sheetDataSet>
      <sheetData sheetId="0">
        <row r="5">
          <cell r="F5" t="str">
            <v>CREDIT</v>
          </cell>
          <cell r="G5">
            <v>378322102961.53198</v>
          </cell>
        </row>
        <row r="6">
          <cell r="F6" t="str">
            <v>EQUITY</v>
          </cell>
          <cell r="G6">
            <v>212705719364.073</v>
          </cell>
        </row>
        <row r="7">
          <cell r="F7" t="str">
            <v>FOREIGNEXCHANGE</v>
          </cell>
          <cell r="G7">
            <v>8239442060489.6797</v>
          </cell>
        </row>
        <row r="8">
          <cell r="F8" t="str">
            <v>INTERESTRATE</v>
          </cell>
          <cell r="G8">
            <v>40076750547335.203</v>
          </cell>
        </row>
      </sheetData>
      <sheetData sheetId="1"/>
      <sheetData sheetId="2"/>
      <sheetData sheetId="3"/>
      <sheetData sheetId="4"/>
      <sheetData sheetId="5"/>
      <sheetData sheetId="6"/>
      <sheetData sheetId="7"/>
      <sheetData sheetId="8"/>
      <sheetData sheetId="9"/>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comments" Target="../comments3.xml"/><Relationship Id="rId1" Type="http://schemas.openxmlformats.org/officeDocument/2006/relationships/vmlDrawing" Target="../drawings/vmlDrawing3.vml"/></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4.xml.rels><?xml version="1.0" encoding="UTF-8" standalone="yes"?>
<Relationships xmlns="http://schemas.openxmlformats.org/package/2006/relationships"><Relationship Id="rId3" Type="http://schemas.openxmlformats.org/officeDocument/2006/relationships/hyperlink" Target="http://www.asx.com.au/documents/products/ASX_Bond_Monthly_Update_-_June_16.pdf" TargetMode="External"/><Relationship Id="rId2" Type="http://schemas.openxmlformats.org/officeDocument/2006/relationships/hyperlink" Target="http://www.asx.com.au/documents/products/ASX_Bond_Monthly_Update_-_June_16.pdf" TargetMode="External"/><Relationship Id="rId1" Type="http://schemas.openxmlformats.org/officeDocument/2006/relationships/hyperlink" Target="http://www.asx.com.au/documents/products/ASX_Bond_Monthly_Update_-_June_16.pdf" TargetMode="Externa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2.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69"/>
  <sheetViews>
    <sheetView topLeftCell="A13" workbookViewId="0">
      <selection activeCell="D45" sqref="A39:D45"/>
    </sheetView>
  </sheetViews>
  <sheetFormatPr defaultRowHeight="15" x14ac:dyDescent="0.25"/>
  <cols>
    <col min="1" max="1" width="12.28515625" customWidth="1"/>
    <col min="2" max="6" width="19.7109375" customWidth="1"/>
    <col min="7" max="13" width="13.7109375" customWidth="1"/>
  </cols>
  <sheetData>
    <row r="1" spans="1:14" ht="15.75" x14ac:dyDescent="0.25">
      <c r="A1" s="1" t="s">
        <v>0</v>
      </c>
      <c r="B1" s="2"/>
      <c r="C1" s="2"/>
      <c r="D1" s="2"/>
      <c r="E1" s="2"/>
      <c r="F1" s="3"/>
      <c r="G1" s="3"/>
      <c r="H1" s="3"/>
      <c r="I1" s="2"/>
      <c r="J1" s="4"/>
      <c r="K1" s="4"/>
      <c r="L1" s="2"/>
      <c r="M1" s="2"/>
      <c r="N1" s="2"/>
    </row>
    <row r="2" spans="1:14" x14ac:dyDescent="0.25">
      <c r="A2" s="5"/>
      <c r="B2" s="6"/>
      <c r="C2" s="6"/>
      <c r="D2" s="6"/>
      <c r="E2" s="6"/>
      <c r="F2" s="6"/>
      <c r="G2" s="6"/>
      <c r="H2" s="6"/>
      <c r="I2" s="6"/>
      <c r="J2" s="6"/>
      <c r="K2" s="6"/>
      <c r="L2" s="6"/>
      <c r="N2" s="7"/>
    </row>
    <row r="3" spans="1:14" x14ac:dyDescent="0.25">
      <c r="A3" s="2"/>
      <c r="B3" s="2"/>
      <c r="C3" s="2"/>
      <c r="D3" s="8"/>
      <c r="E3" s="2"/>
      <c r="F3" s="3"/>
      <c r="G3" s="3"/>
      <c r="H3" s="3"/>
      <c r="I3" s="2"/>
      <c r="J3" s="4"/>
      <c r="K3" s="4"/>
      <c r="L3" s="2"/>
      <c r="M3" s="2"/>
      <c r="N3" s="2"/>
    </row>
    <row r="4" spans="1:14" x14ac:dyDescent="0.25">
      <c r="A4" s="9" t="s">
        <v>1</v>
      </c>
      <c r="B4" s="2"/>
      <c r="C4" s="2"/>
      <c r="D4" s="2"/>
      <c r="E4" s="2"/>
      <c r="F4" s="2"/>
      <c r="G4" s="2"/>
      <c r="H4" s="2"/>
      <c r="I4" s="2"/>
      <c r="J4" s="4"/>
      <c r="K4" s="4"/>
      <c r="L4" s="2"/>
      <c r="M4" s="2"/>
      <c r="N4" s="2"/>
    </row>
    <row r="5" spans="1:14" x14ac:dyDescent="0.25">
      <c r="A5" s="10"/>
      <c r="B5" s="2"/>
      <c r="C5" s="2"/>
      <c r="D5" s="2"/>
      <c r="E5" s="2"/>
      <c r="F5" s="2"/>
      <c r="G5" s="2"/>
      <c r="H5" s="2"/>
      <c r="I5" s="2"/>
      <c r="J5" s="4"/>
      <c r="K5" s="4"/>
      <c r="L5" s="2"/>
      <c r="M5" s="2"/>
      <c r="N5" s="2"/>
    </row>
    <row r="6" spans="1:14" x14ac:dyDescent="0.25">
      <c r="A6" s="11" t="s">
        <v>2</v>
      </c>
      <c r="B6" s="2"/>
      <c r="C6" s="2"/>
      <c r="D6" s="2"/>
      <c r="E6" s="2"/>
      <c r="F6" s="2"/>
      <c r="G6" s="2"/>
      <c r="H6" s="2"/>
      <c r="I6" s="2"/>
      <c r="J6" s="4"/>
      <c r="K6" s="4"/>
      <c r="L6" s="2"/>
      <c r="M6" s="2"/>
      <c r="N6" s="2"/>
    </row>
    <row r="7" spans="1:14" x14ac:dyDescent="0.25">
      <c r="A7" s="2"/>
      <c r="B7" s="2"/>
      <c r="C7" s="2"/>
      <c r="D7" s="2"/>
      <c r="E7" s="2"/>
      <c r="F7" s="2"/>
      <c r="G7" s="2"/>
      <c r="H7" s="2"/>
      <c r="I7" s="4"/>
      <c r="J7" s="2"/>
      <c r="K7" s="2"/>
      <c r="L7" s="2"/>
    </row>
    <row r="8" spans="1:14" ht="24.75" x14ac:dyDescent="0.25">
      <c r="A8" s="12"/>
      <c r="B8" s="13" t="s">
        <v>3</v>
      </c>
      <c r="C8" s="13" t="s">
        <v>4</v>
      </c>
      <c r="D8" s="13" t="s">
        <v>5</v>
      </c>
      <c r="E8" s="14"/>
      <c r="F8" s="2"/>
      <c r="G8" s="15"/>
    </row>
    <row r="9" spans="1:14" x14ac:dyDescent="0.25">
      <c r="A9" s="16" t="s">
        <v>6</v>
      </c>
      <c r="B9" s="17">
        <v>27659</v>
      </c>
      <c r="C9" s="18">
        <v>33378</v>
      </c>
      <c r="D9" s="19">
        <v>61037</v>
      </c>
      <c r="E9" s="20"/>
      <c r="F9" s="21"/>
      <c r="G9" s="22"/>
    </row>
    <row r="10" spans="1:14" x14ac:dyDescent="0.25">
      <c r="A10" s="16" t="s">
        <v>7</v>
      </c>
      <c r="B10" s="17">
        <v>38916.911782262498</v>
      </c>
      <c r="C10" s="18">
        <v>38784.93373640065</v>
      </c>
      <c r="D10" s="19">
        <v>77701.845518663147</v>
      </c>
      <c r="E10" s="20"/>
      <c r="F10" s="21"/>
      <c r="G10" s="22"/>
    </row>
    <row r="11" spans="1:14" x14ac:dyDescent="0.25">
      <c r="A11" s="16" t="s">
        <v>8</v>
      </c>
      <c r="B11" s="17">
        <v>23584.556331959997</v>
      </c>
      <c r="C11" s="18">
        <v>45297.878381145369</v>
      </c>
      <c r="D11" s="19">
        <v>68882.434713105366</v>
      </c>
      <c r="E11" s="20"/>
      <c r="F11" s="21"/>
      <c r="G11" s="22"/>
    </row>
    <row r="12" spans="1:14" x14ac:dyDescent="0.25">
      <c r="A12" s="23"/>
      <c r="B12" s="24">
        <f>(B11/B10)-1</f>
        <v>-0.39397667358823329</v>
      </c>
      <c r="C12" s="24">
        <f t="shared" ref="C12:D12" si="0">(C11/C10)-1</f>
        <v>0.16792460415195065</v>
      </c>
      <c r="D12" s="24">
        <f t="shared" si="0"/>
        <v>-0.11350323466177459</v>
      </c>
      <c r="E12" s="25"/>
      <c r="F12" s="7"/>
      <c r="G12" s="26"/>
    </row>
    <row r="13" spans="1:14" x14ac:dyDescent="0.25">
      <c r="A13" s="5" t="s">
        <v>9</v>
      </c>
      <c r="B13" s="27"/>
      <c r="C13" s="27"/>
      <c r="D13" s="27"/>
      <c r="E13" s="27"/>
      <c r="F13" s="27"/>
      <c r="G13" s="27"/>
      <c r="H13" s="27"/>
      <c r="I13" s="27"/>
      <c r="J13" s="27"/>
      <c r="K13" s="27"/>
      <c r="L13" s="7"/>
    </row>
    <row r="14" spans="1:14" x14ac:dyDescent="0.25">
      <c r="A14" s="5"/>
      <c r="B14" s="6"/>
      <c r="C14" s="6"/>
      <c r="D14" s="6"/>
      <c r="E14" s="6"/>
      <c r="F14" s="6"/>
      <c r="G14" s="6"/>
      <c r="H14" s="6"/>
      <c r="I14" s="6"/>
      <c r="J14" s="6"/>
      <c r="K14" s="6"/>
      <c r="L14" s="6"/>
      <c r="N14" s="7"/>
    </row>
    <row r="15" spans="1:14" x14ac:dyDescent="0.25">
      <c r="A15" s="5"/>
      <c r="B15" s="6"/>
      <c r="C15" s="6"/>
      <c r="D15" s="6"/>
      <c r="E15" s="6"/>
      <c r="F15" s="6"/>
      <c r="G15" s="6"/>
      <c r="H15" s="6"/>
      <c r="I15" s="6"/>
      <c r="J15" s="6"/>
      <c r="K15" s="6"/>
      <c r="L15" s="6"/>
      <c r="N15" s="7"/>
    </row>
    <row r="16" spans="1:14" x14ac:dyDescent="0.25">
      <c r="A16" s="28"/>
      <c r="B16" s="6"/>
      <c r="C16" s="6"/>
      <c r="D16" s="6"/>
      <c r="E16" s="6"/>
      <c r="F16" s="6"/>
      <c r="G16" s="6"/>
      <c r="H16" s="6"/>
      <c r="I16" s="6"/>
      <c r="J16" s="29"/>
      <c r="K16" s="29"/>
      <c r="L16" s="29"/>
      <c r="M16" s="30"/>
      <c r="N16" s="7"/>
    </row>
    <row r="17" spans="1:14" x14ac:dyDescent="0.25">
      <c r="A17" s="11" t="s">
        <v>10</v>
      </c>
      <c r="B17" s="6"/>
      <c r="C17" s="6"/>
      <c r="D17" s="6"/>
      <c r="E17" s="6"/>
      <c r="F17" s="6"/>
      <c r="G17" s="6"/>
      <c r="H17" s="6"/>
      <c r="I17" s="6"/>
      <c r="J17" s="27"/>
      <c r="K17" s="27"/>
      <c r="L17" s="27"/>
      <c r="M17" s="30"/>
      <c r="N17" s="7"/>
    </row>
    <row r="18" spans="1:14" x14ac:dyDescent="0.25">
      <c r="A18" s="3"/>
      <c r="B18" s="6"/>
      <c r="C18" s="6"/>
      <c r="D18" s="6"/>
      <c r="E18" s="6"/>
      <c r="F18" s="3"/>
      <c r="G18" s="3"/>
      <c r="H18" s="3"/>
      <c r="I18" s="3"/>
      <c r="J18" s="6"/>
      <c r="K18" s="6"/>
      <c r="L18" s="3"/>
      <c r="M18" s="3"/>
      <c r="N18" s="3"/>
    </row>
    <row r="19" spans="1:14" ht="36.75" x14ac:dyDescent="0.25">
      <c r="A19" s="12"/>
      <c r="B19" s="12" t="s">
        <v>11</v>
      </c>
      <c r="C19" s="12" t="s">
        <v>12</v>
      </c>
      <c r="D19" s="12" t="s">
        <v>13</v>
      </c>
      <c r="E19" s="12" t="s">
        <v>14</v>
      </c>
      <c r="F19" s="12" t="s">
        <v>15</v>
      </c>
      <c r="G19" s="31"/>
      <c r="H19" s="2"/>
      <c r="I19" s="2"/>
      <c r="J19" s="4"/>
      <c r="K19" s="4"/>
      <c r="L19" s="4"/>
      <c r="M19" s="32"/>
      <c r="N19" s="2"/>
    </row>
    <row r="20" spans="1:14" x14ac:dyDescent="0.25">
      <c r="A20" s="16" t="s">
        <v>6</v>
      </c>
      <c r="B20" s="33">
        <v>1991</v>
      </c>
      <c r="C20" s="34">
        <v>1633536</v>
      </c>
      <c r="D20" s="34">
        <v>1891</v>
      </c>
      <c r="E20" s="33">
        <v>1551594</v>
      </c>
      <c r="F20" s="33">
        <f t="shared" ref="F20:F22" si="1">E20/D20</f>
        <v>820.51507139079854</v>
      </c>
      <c r="G20" s="35"/>
      <c r="H20" s="2"/>
      <c r="I20" s="2"/>
      <c r="J20" s="21"/>
      <c r="K20" s="21"/>
      <c r="L20" s="2"/>
      <c r="M20" s="2"/>
      <c r="N20" s="2"/>
    </row>
    <row r="21" spans="1:14" x14ac:dyDescent="0.25">
      <c r="A21" s="16" t="s">
        <v>7</v>
      </c>
      <c r="B21" s="33">
        <v>2016</v>
      </c>
      <c r="C21" s="34">
        <v>1698708.5924140001</v>
      </c>
      <c r="D21" s="34">
        <v>1906</v>
      </c>
      <c r="E21" s="33">
        <v>1611911.074156</v>
      </c>
      <c r="F21" s="33">
        <f t="shared" si="1"/>
        <v>845.70360658761808</v>
      </c>
      <c r="G21" s="35"/>
      <c r="H21" s="2"/>
      <c r="I21" s="2"/>
      <c r="J21" s="21"/>
      <c r="K21" s="21"/>
      <c r="L21" s="2"/>
      <c r="M21" s="2"/>
      <c r="N21" s="2"/>
    </row>
    <row r="22" spans="1:14" x14ac:dyDescent="0.25">
      <c r="A22" s="16" t="s">
        <v>8</v>
      </c>
      <c r="B22" s="33">
        <v>2014</v>
      </c>
      <c r="C22" s="34">
        <v>1729523.0396759999</v>
      </c>
      <c r="D22" s="34">
        <v>1894</v>
      </c>
      <c r="E22" s="33">
        <v>1619669.7697760002</v>
      </c>
      <c r="F22" s="33">
        <f t="shared" si="1"/>
        <v>855.15827337697999</v>
      </c>
      <c r="G22" s="35"/>
      <c r="H22" s="2"/>
      <c r="I22" s="2"/>
      <c r="J22" s="21"/>
      <c r="K22" s="21"/>
      <c r="L22" s="2"/>
      <c r="M22" s="2"/>
      <c r="N22" s="2"/>
    </row>
    <row r="23" spans="1:14" x14ac:dyDescent="0.25">
      <c r="A23" s="23"/>
      <c r="B23" s="24">
        <f>(B22/B21)-1</f>
        <v>-9.9206349206348854E-4</v>
      </c>
      <c r="C23" s="24">
        <f t="shared" ref="C23:F23" si="2">(C22/C21)-1</f>
        <v>1.8139925470212592E-2</v>
      </c>
      <c r="D23" s="24">
        <f t="shared" si="2"/>
        <v>-6.2959076600209718E-3</v>
      </c>
      <c r="E23" s="24">
        <f t="shared" si="2"/>
        <v>4.8133521410680391E-3</v>
      </c>
      <c r="F23" s="24">
        <f t="shared" si="2"/>
        <v>1.1179645818836237E-2</v>
      </c>
      <c r="G23" s="2"/>
      <c r="H23" s="36"/>
      <c r="I23" s="2"/>
      <c r="J23" s="4"/>
      <c r="K23" s="4"/>
      <c r="L23" s="2"/>
      <c r="M23" s="2"/>
      <c r="N23" s="2"/>
    </row>
    <row r="24" spans="1:14" x14ac:dyDescent="0.25">
      <c r="A24" s="5"/>
      <c r="B24" s="37"/>
      <c r="C24" s="4"/>
      <c r="D24" s="37"/>
      <c r="E24" s="4"/>
      <c r="G24" s="2"/>
      <c r="H24" s="36"/>
      <c r="I24" s="2"/>
      <c r="J24" s="4"/>
      <c r="K24" s="4"/>
      <c r="L24" s="2"/>
      <c r="M24" s="2"/>
      <c r="N24" s="2"/>
    </row>
    <row r="25" spans="1:14" x14ac:dyDescent="0.25">
      <c r="A25" s="5"/>
      <c r="B25" s="4"/>
      <c r="C25" s="4"/>
      <c r="D25" s="4"/>
      <c r="E25" s="4"/>
      <c r="G25" s="2"/>
      <c r="H25" s="36"/>
      <c r="I25" s="2"/>
      <c r="J25" s="4"/>
      <c r="K25" s="4"/>
      <c r="L25" s="2"/>
      <c r="M25" s="2"/>
      <c r="N25" s="2"/>
    </row>
    <row r="26" spans="1:14" x14ac:dyDescent="0.25">
      <c r="A26" s="2"/>
      <c r="B26" s="4"/>
      <c r="C26" s="4"/>
      <c r="D26" s="4"/>
      <c r="E26" s="4"/>
      <c r="F26" s="38"/>
      <c r="G26" s="2"/>
      <c r="H26" s="36"/>
      <c r="I26" s="2"/>
      <c r="J26" s="4"/>
      <c r="K26" s="4"/>
      <c r="L26" s="2"/>
      <c r="M26" s="2"/>
      <c r="N26" s="2"/>
    </row>
    <row r="27" spans="1:14" x14ac:dyDescent="0.25">
      <c r="A27" s="9" t="s">
        <v>16</v>
      </c>
      <c r="B27" s="4"/>
      <c r="C27" s="4"/>
      <c r="D27" s="4"/>
      <c r="E27" s="4"/>
      <c r="F27" s="38"/>
      <c r="G27" s="2"/>
      <c r="H27" s="36"/>
      <c r="I27" s="2"/>
      <c r="J27" s="4"/>
      <c r="K27" s="4"/>
      <c r="L27" s="2"/>
      <c r="M27" s="2"/>
      <c r="N27" s="2"/>
    </row>
    <row r="28" spans="1:14" x14ac:dyDescent="0.25">
      <c r="A28" s="10"/>
      <c r="B28" s="4"/>
      <c r="C28" s="4"/>
      <c r="D28" s="4"/>
      <c r="E28" s="4"/>
      <c r="F28" s="38"/>
      <c r="G28" s="2"/>
      <c r="H28" s="36"/>
      <c r="I28" s="2"/>
      <c r="J28" s="4"/>
      <c r="K28" s="4"/>
      <c r="L28" s="2"/>
      <c r="M28" s="2"/>
      <c r="N28" s="2"/>
    </row>
    <row r="29" spans="1:14" x14ac:dyDescent="0.25">
      <c r="A29" s="11" t="s">
        <v>17</v>
      </c>
      <c r="B29" s="4"/>
      <c r="C29" s="4"/>
      <c r="D29" s="4"/>
      <c r="E29" s="4"/>
      <c r="F29" s="38"/>
      <c r="G29" s="398" t="s">
        <v>695</v>
      </c>
      <c r="H29" s="399"/>
      <c r="I29" s="4"/>
      <c r="J29" s="4"/>
      <c r="K29" s="4"/>
      <c r="L29" s="2"/>
      <c r="M29" s="2"/>
      <c r="N29" s="2"/>
    </row>
    <row r="30" spans="1:14" x14ac:dyDescent="0.25">
      <c r="A30" s="2"/>
      <c r="B30" s="39"/>
      <c r="C30" s="2"/>
      <c r="D30" s="2"/>
      <c r="E30" s="2"/>
      <c r="F30" s="2"/>
      <c r="G30" s="2"/>
      <c r="H30" s="39"/>
      <c r="I30" s="2"/>
      <c r="J30" s="2"/>
      <c r="K30" s="2"/>
      <c r="L30" s="2"/>
      <c r="M30" s="2"/>
      <c r="N30" s="2"/>
    </row>
    <row r="31" spans="1:14" ht="24.75" x14ac:dyDescent="0.25">
      <c r="A31" s="12"/>
      <c r="B31" s="13" t="s">
        <v>18</v>
      </c>
      <c r="C31" s="13" t="s">
        <v>19</v>
      </c>
      <c r="D31" s="13" t="s">
        <v>20</v>
      </c>
      <c r="E31" s="13" t="s">
        <v>21</v>
      </c>
      <c r="F31" s="40"/>
      <c r="G31" s="12"/>
      <c r="H31" s="13" t="s">
        <v>18</v>
      </c>
      <c r="I31" s="13" t="s">
        <v>19</v>
      </c>
      <c r="J31" s="13" t="s">
        <v>20</v>
      </c>
      <c r="K31" s="13" t="s">
        <v>21</v>
      </c>
      <c r="L31" s="40"/>
      <c r="M31" s="40"/>
    </row>
    <row r="32" spans="1:14" x14ac:dyDescent="0.25">
      <c r="A32" s="16" t="s">
        <v>6</v>
      </c>
      <c r="B32" s="33">
        <v>1008897</v>
      </c>
      <c r="C32" s="33">
        <v>181860.62</v>
      </c>
      <c r="D32" s="33">
        <v>718817</v>
      </c>
      <c r="E32" s="33">
        <v>3988</v>
      </c>
      <c r="F32" s="42"/>
      <c r="G32" s="16" t="s">
        <v>6</v>
      </c>
      <c r="H32" s="33">
        <v>178818</v>
      </c>
      <c r="I32" s="33">
        <v>42857</v>
      </c>
      <c r="J32" s="33">
        <v>169394</v>
      </c>
      <c r="K32" s="33">
        <v>707</v>
      </c>
      <c r="L32" s="2"/>
      <c r="M32" s="2"/>
    </row>
    <row r="33" spans="1:14" x14ac:dyDescent="0.25">
      <c r="A33" s="16" t="s">
        <v>7</v>
      </c>
      <c r="B33" s="33">
        <v>1112449</v>
      </c>
      <c r="C33" s="33">
        <v>190646.80300000001</v>
      </c>
      <c r="D33" s="33">
        <v>750578</v>
      </c>
      <c r="E33" s="33">
        <v>4380</v>
      </c>
      <c r="F33" s="42"/>
      <c r="G33" s="16" t="s">
        <v>7</v>
      </c>
      <c r="H33" s="33">
        <v>234906</v>
      </c>
      <c r="I33" s="33">
        <v>53269</v>
      </c>
      <c r="J33" s="33">
        <v>209734</v>
      </c>
      <c r="K33" s="33">
        <v>926</v>
      </c>
      <c r="L33" s="2"/>
      <c r="M33" s="2"/>
    </row>
    <row r="34" spans="1:14" x14ac:dyDescent="0.25">
      <c r="A34" s="16" t="s">
        <v>8</v>
      </c>
      <c r="B34" s="33">
        <v>1204149</v>
      </c>
      <c r="C34" s="33">
        <v>235922.576</v>
      </c>
      <c r="D34" s="33">
        <v>928829</v>
      </c>
      <c r="E34" s="33">
        <v>4741</v>
      </c>
      <c r="F34" s="42"/>
      <c r="G34" s="16" t="s">
        <v>8</v>
      </c>
      <c r="H34" s="33">
        <v>259875</v>
      </c>
      <c r="I34" s="33">
        <v>67832</v>
      </c>
      <c r="J34" s="33">
        <v>266862</v>
      </c>
      <c r="K34" s="33">
        <v>956</v>
      </c>
      <c r="L34" s="2"/>
      <c r="M34" s="2"/>
    </row>
    <row r="35" spans="1:14" x14ac:dyDescent="0.25">
      <c r="A35" s="23"/>
      <c r="B35" s="24">
        <f t="shared" ref="B35:E35" si="3">(B34/B33)-1</f>
        <v>8.2430745139777217E-2</v>
      </c>
      <c r="C35" s="24">
        <f t="shared" si="3"/>
        <v>0.23748508911528909</v>
      </c>
      <c r="D35" s="24">
        <f t="shared" si="3"/>
        <v>0.23748497824343362</v>
      </c>
      <c r="E35" s="24">
        <f t="shared" si="3"/>
        <v>8.2420091324200806E-2</v>
      </c>
      <c r="F35" s="2"/>
      <c r="G35" s="23"/>
      <c r="H35" s="24">
        <f t="shared" ref="H35:K35" si="4">(H34/H33)-1</f>
        <v>0.10629358126229205</v>
      </c>
      <c r="I35" s="24">
        <f t="shared" si="4"/>
        <v>0.27338602188890349</v>
      </c>
      <c r="J35" s="24">
        <f t="shared" si="4"/>
        <v>0.27238311384897052</v>
      </c>
      <c r="K35" s="24">
        <f t="shared" si="4"/>
        <v>3.2397408207343492E-2</v>
      </c>
      <c r="L35" s="2"/>
      <c r="M35" s="2"/>
    </row>
    <row r="36" spans="1:14" x14ac:dyDescent="0.25">
      <c r="A36" s="5"/>
      <c r="B36" s="4"/>
      <c r="C36" s="4"/>
      <c r="D36" s="4"/>
      <c r="E36" s="4"/>
      <c r="G36" s="2"/>
      <c r="H36" s="2"/>
      <c r="I36" s="2"/>
      <c r="J36" s="4"/>
      <c r="K36" s="4"/>
      <c r="L36" s="2"/>
      <c r="M36" s="2"/>
      <c r="N36" s="2"/>
    </row>
    <row r="37" spans="1:14" x14ac:dyDescent="0.25">
      <c r="A37" s="2"/>
      <c r="B37" s="4"/>
      <c r="C37" s="4"/>
      <c r="D37" s="4"/>
      <c r="E37" s="4"/>
      <c r="F37" s="38"/>
      <c r="G37" s="2"/>
      <c r="H37" s="2"/>
      <c r="I37" s="2"/>
      <c r="J37" s="4"/>
      <c r="K37" s="4"/>
      <c r="L37" s="2"/>
      <c r="M37" s="2"/>
      <c r="N37" s="2"/>
    </row>
    <row r="38" spans="1:14" x14ac:dyDescent="0.25">
      <c r="A38" s="2"/>
      <c r="B38" s="4"/>
      <c r="C38" s="4"/>
      <c r="D38" s="4"/>
      <c r="E38" s="4"/>
      <c r="F38" s="38"/>
      <c r="G38" s="2"/>
      <c r="H38" s="2"/>
      <c r="I38" s="2"/>
      <c r="J38" s="4"/>
      <c r="K38" s="4"/>
      <c r="L38" s="2"/>
      <c r="M38" s="2"/>
      <c r="N38" s="2"/>
    </row>
    <row r="39" spans="1:14" x14ac:dyDescent="0.25">
      <c r="A39" s="398" t="s">
        <v>22</v>
      </c>
      <c r="B39" s="399"/>
      <c r="C39" s="6"/>
      <c r="D39" s="6"/>
      <c r="E39" s="43"/>
      <c r="F39" s="38"/>
      <c r="G39" s="2"/>
      <c r="H39" s="2"/>
      <c r="I39" s="2"/>
      <c r="J39" s="4"/>
      <c r="K39" s="4"/>
      <c r="L39" s="2"/>
      <c r="M39" s="2"/>
      <c r="N39" s="2"/>
    </row>
    <row r="40" spans="1:14" x14ac:dyDescent="0.25">
      <c r="A40" s="2"/>
      <c r="B40" s="39"/>
      <c r="C40" s="39"/>
      <c r="D40" s="2"/>
      <c r="E40" s="2"/>
      <c r="F40" s="2"/>
      <c r="G40" s="2"/>
      <c r="H40" s="2"/>
      <c r="I40" s="2"/>
      <c r="J40" s="4"/>
      <c r="K40" s="4"/>
      <c r="L40" s="2"/>
      <c r="M40" s="2"/>
      <c r="N40" s="2"/>
    </row>
    <row r="41" spans="1:14" ht="24.75" x14ac:dyDescent="0.25">
      <c r="A41" s="44"/>
      <c r="B41" s="13" t="s">
        <v>23</v>
      </c>
      <c r="C41" s="13" t="s">
        <v>24</v>
      </c>
      <c r="D41" s="13" t="s">
        <v>25</v>
      </c>
      <c r="E41" s="45"/>
      <c r="F41" s="45"/>
      <c r="G41" s="40"/>
      <c r="H41" s="40"/>
      <c r="I41" s="40"/>
      <c r="J41" s="41"/>
      <c r="K41" s="41"/>
      <c r="L41" s="40"/>
      <c r="M41" s="40"/>
      <c r="N41" s="40"/>
    </row>
    <row r="42" spans="1:14" x14ac:dyDescent="0.25">
      <c r="A42" s="16" t="s">
        <v>6</v>
      </c>
      <c r="B42" s="23">
        <v>1188</v>
      </c>
      <c r="C42" s="34">
        <v>1516.5940000000001</v>
      </c>
      <c r="D42" s="23">
        <f>B42/C42*100</f>
        <v>78.333423447540994</v>
      </c>
      <c r="F42" s="2"/>
      <c r="G42" s="2"/>
      <c r="H42" s="2"/>
      <c r="I42" s="2"/>
      <c r="J42" s="4"/>
      <c r="K42" s="4"/>
      <c r="L42" s="2"/>
      <c r="M42" s="2"/>
      <c r="N42" s="2"/>
    </row>
    <row r="43" spans="1:14" x14ac:dyDescent="0.25">
      <c r="A43" s="16" t="s">
        <v>7</v>
      </c>
      <c r="B43" s="23">
        <v>1348</v>
      </c>
      <c r="C43" s="34">
        <v>1632.4544855585743</v>
      </c>
      <c r="D43" s="23">
        <f t="shared" ref="D43" si="5">B43/C43*100</f>
        <v>82.575043403967058</v>
      </c>
      <c r="E43" s="42"/>
      <c r="F43" s="2"/>
      <c r="G43" s="2"/>
      <c r="H43" s="2"/>
      <c r="I43" s="2"/>
      <c r="J43" s="4"/>
      <c r="K43" s="4"/>
      <c r="L43" s="2"/>
      <c r="M43" s="2"/>
      <c r="N43" s="2"/>
    </row>
    <row r="44" spans="1:14" x14ac:dyDescent="0.25">
      <c r="A44" s="16" t="s">
        <v>8</v>
      </c>
      <c r="B44" s="23">
        <v>1464</v>
      </c>
      <c r="C44" s="34">
        <v>1591.5606283090001</v>
      </c>
      <c r="D44" s="23">
        <f>(B44/C44)*100</f>
        <v>91.985185732790427</v>
      </c>
      <c r="E44" s="42"/>
      <c r="F44" s="2"/>
      <c r="G44" s="2"/>
      <c r="H44" s="2"/>
      <c r="I44" s="2"/>
      <c r="J44" s="4"/>
      <c r="K44" s="4"/>
      <c r="L44" s="2"/>
      <c r="M44" s="2"/>
      <c r="N44" s="2"/>
    </row>
    <row r="45" spans="1:14" x14ac:dyDescent="0.25">
      <c r="A45" s="23"/>
      <c r="B45" s="24">
        <f t="shared" ref="B45:D45" si="6">(B44/B43)-1</f>
        <v>8.6053412462907986E-2</v>
      </c>
      <c r="C45" s="24">
        <f t="shared" si="6"/>
        <v>-2.5050534401626301E-2</v>
      </c>
      <c r="D45" s="24">
        <f t="shared" si="6"/>
        <v>0.11395867251062541</v>
      </c>
      <c r="E45" s="2"/>
      <c r="F45" s="2"/>
      <c r="G45" s="2"/>
      <c r="H45" s="2"/>
      <c r="I45" s="2"/>
      <c r="J45" s="4"/>
      <c r="K45" s="4"/>
      <c r="L45" s="2"/>
      <c r="M45" s="2"/>
      <c r="N45" s="2"/>
    </row>
    <row r="46" spans="1:14" x14ac:dyDescent="0.25">
      <c r="A46" s="5"/>
      <c r="B46" s="2"/>
      <c r="C46" s="2"/>
      <c r="E46" s="2"/>
      <c r="F46" s="2"/>
      <c r="G46" s="2"/>
      <c r="H46" s="2"/>
      <c r="I46" s="2"/>
      <c r="J46" s="4"/>
      <c r="K46" s="4"/>
      <c r="L46" s="2"/>
      <c r="M46" s="2"/>
      <c r="N46" s="2"/>
    </row>
    <row r="47" spans="1:14" x14ac:dyDescent="0.25">
      <c r="A47" s="39"/>
      <c r="B47" s="2"/>
      <c r="C47" s="2"/>
      <c r="D47" s="2"/>
      <c r="E47" s="2"/>
      <c r="F47" s="2"/>
      <c r="G47" s="2"/>
      <c r="H47" s="2"/>
      <c r="I47" s="2"/>
      <c r="J47" s="4"/>
      <c r="K47" s="4"/>
      <c r="L47" s="2"/>
      <c r="M47" s="2"/>
      <c r="N47" s="2"/>
    </row>
    <row r="50" spans="1:9" x14ac:dyDescent="0.25">
      <c r="A50" s="18"/>
    </row>
    <row r="53" spans="1:9" ht="12.75" hidden="1" customHeight="1" x14ac:dyDescent="0.25">
      <c r="A53" t="s">
        <v>26</v>
      </c>
      <c r="B53" s="46"/>
      <c r="C53" s="46"/>
      <c r="D53" s="46"/>
      <c r="E53" s="46"/>
      <c r="F53" s="46"/>
      <c r="G53" s="46"/>
      <c r="H53" s="46"/>
      <c r="I53" s="46"/>
    </row>
    <row r="54" spans="1:9" ht="12.75" hidden="1" customHeight="1" x14ac:dyDescent="0.25">
      <c r="A54" s="47">
        <v>42186</v>
      </c>
      <c r="B54" s="48">
        <v>1685726.4773210001</v>
      </c>
      <c r="C54" s="46"/>
      <c r="D54" s="46"/>
      <c r="E54" s="46"/>
      <c r="F54" s="46"/>
      <c r="G54" s="46"/>
      <c r="H54" s="46"/>
      <c r="I54" s="46"/>
    </row>
    <row r="55" spans="1:9" ht="12.75" hidden="1" customHeight="1" x14ac:dyDescent="0.25">
      <c r="A55" s="47">
        <v>42217</v>
      </c>
      <c r="B55" s="48">
        <v>1559654.123405</v>
      </c>
      <c r="C55" s="46"/>
      <c r="D55" s="46"/>
      <c r="E55" s="46"/>
      <c r="F55" s="46"/>
      <c r="G55" s="46"/>
      <c r="H55" s="46"/>
      <c r="I55" s="46"/>
    </row>
    <row r="56" spans="1:9" ht="12.75" hidden="1" customHeight="1" x14ac:dyDescent="0.25">
      <c r="A56" s="47">
        <v>42248</v>
      </c>
      <c r="B56" s="48">
        <v>1517916.3625630001</v>
      </c>
      <c r="C56" s="49"/>
      <c r="D56" s="49"/>
      <c r="E56" s="49"/>
      <c r="F56" s="46"/>
      <c r="G56" s="50"/>
      <c r="H56" s="49"/>
      <c r="I56" s="49"/>
    </row>
    <row r="57" spans="1:9" ht="12.75" hidden="1" customHeight="1" x14ac:dyDescent="0.25">
      <c r="A57" s="47">
        <v>42278</v>
      </c>
      <c r="B57" s="48">
        <v>1596640.3399960001</v>
      </c>
      <c r="C57" s="49"/>
      <c r="D57" s="49"/>
      <c r="E57" s="49"/>
      <c r="F57" s="46"/>
      <c r="G57" s="50"/>
      <c r="H57" s="49"/>
      <c r="I57" s="49"/>
    </row>
    <row r="58" spans="1:9" ht="12.75" hidden="1" customHeight="1" x14ac:dyDescent="0.25">
      <c r="A58" s="47">
        <v>42309</v>
      </c>
      <c r="B58" s="48">
        <v>1583106.000854</v>
      </c>
      <c r="C58" s="49"/>
      <c r="D58" s="49"/>
      <c r="E58" s="49"/>
      <c r="F58" s="46"/>
      <c r="G58" s="50"/>
      <c r="H58" s="49"/>
      <c r="I58" s="49"/>
    </row>
    <row r="59" spans="1:9" ht="12.75" hidden="1" customHeight="1" x14ac:dyDescent="0.25">
      <c r="A59" s="47">
        <v>42339</v>
      </c>
      <c r="B59" s="48">
        <v>1628500.989944</v>
      </c>
      <c r="C59" s="49"/>
      <c r="D59" s="49"/>
      <c r="E59" s="49"/>
      <c r="F59" s="46"/>
      <c r="G59" s="50"/>
      <c r="H59" s="49"/>
      <c r="I59" s="49"/>
    </row>
    <row r="60" spans="1:9" ht="12.75" hidden="1" customHeight="1" x14ac:dyDescent="0.25">
      <c r="A60" s="47">
        <v>42370</v>
      </c>
      <c r="B60" s="48">
        <v>1546207.482847</v>
      </c>
      <c r="C60" s="49"/>
      <c r="D60" s="49"/>
      <c r="E60" s="49"/>
      <c r="F60" s="46"/>
      <c r="G60" s="50"/>
      <c r="H60" s="49"/>
      <c r="I60" s="49"/>
    </row>
    <row r="61" spans="1:9" ht="12.75" hidden="1" customHeight="1" x14ac:dyDescent="0.25">
      <c r="A61" s="47">
        <v>42401</v>
      </c>
      <c r="B61" s="48">
        <v>1506448.7286169999</v>
      </c>
      <c r="C61" s="49"/>
      <c r="D61" s="49"/>
      <c r="E61" s="49"/>
      <c r="F61" s="46"/>
      <c r="G61" s="50"/>
      <c r="H61" s="49"/>
      <c r="I61" s="49"/>
    </row>
    <row r="62" spans="1:9" ht="12.75" hidden="1" customHeight="1" x14ac:dyDescent="0.25">
      <c r="A62" s="47">
        <v>42430</v>
      </c>
      <c r="B62" s="48">
        <v>1570960.91753</v>
      </c>
      <c r="C62" s="49"/>
      <c r="D62" s="49"/>
      <c r="E62" s="49"/>
      <c r="F62" s="46"/>
      <c r="G62" s="50"/>
      <c r="H62" s="49"/>
      <c r="I62" s="49"/>
    </row>
    <row r="63" spans="1:9" ht="12.75" hidden="1" customHeight="1" x14ac:dyDescent="0.25">
      <c r="A63" s="47">
        <v>42461</v>
      </c>
      <c r="B63" s="48">
        <v>1622881.42927</v>
      </c>
      <c r="C63" s="49"/>
      <c r="D63" s="49"/>
      <c r="E63" s="49"/>
      <c r="F63" s="46"/>
      <c r="G63" s="50"/>
      <c r="H63" s="49"/>
      <c r="I63" s="49"/>
    </row>
    <row r="64" spans="1:9" ht="12.75" hidden="1" customHeight="1" x14ac:dyDescent="0.25">
      <c r="A64" s="47">
        <v>42491</v>
      </c>
      <c r="B64" s="48">
        <v>1661014.9175849999</v>
      </c>
      <c r="C64" s="49"/>
      <c r="D64" s="49"/>
      <c r="E64" s="49"/>
      <c r="F64" s="46"/>
      <c r="G64" s="50"/>
      <c r="H64" s="49"/>
      <c r="I64" s="49"/>
    </row>
    <row r="65" spans="1:9" ht="12.75" hidden="1" customHeight="1" x14ac:dyDescent="0.25">
      <c r="A65" s="47">
        <v>42522</v>
      </c>
      <c r="B65" s="48">
        <v>1619669.7697760002</v>
      </c>
      <c r="C65" s="49"/>
      <c r="D65" s="49"/>
      <c r="E65" s="49"/>
      <c r="F65" s="46"/>
      <c r="G65" s="50"/>
      <c r="H65" s="49"/>
      <c r="I65" s="49"/>
    </row>
    <row r="66" spans="1:9" ht="12.75" hidden="1" customHeight="1" x14ac:dyDescent="0.25">
      <c r="A66" t="s">
        <v>27</v>
      </c>
      <c r="B66" s="51">
        <f>AVERAGE(B54:B65)</f>
        <v>1591560.6283090001</v>
      </c>
      <c r="C66" s="49">
        <f>B66/1000</f>
        <v>1591.5606283090001</v>
      </c>
      <c r="D66" s="49"/>
      <c r="E66" s="49"/>
      <c r="F66" s="46"/>
      <c r="G66" s="50"/>
      <c r="H66" s="49"/>
      <c r="I66" s="49"/>
    </row>
    <row r="67" spans="1:9" x14ac:dyDescent="0.25">
      <c r="B67" s="50"/>
      <c r="C67" s="49"/>
      <c r="D67" s="49"/>
      <c r="E67" s="49"/>
      <c r="F67" s="46"/>
      <c r="G67" s="50"/>
      <c r="H67" s="49"/>
      <c r="I67" s="49"/>
    </row>
    <row r="68" spans="1:9" x14ac:dyDescent="0.25">
      <c r="B68" s="46"/>
      <c r="C68" s="49"/>
      <c r="D68" s="49"/>
      <c r="E68" s="49"/>
      <c r="F68" s="49"/>
      <c r="G68" s="49"/>
      <c r="H68" s="49"/>
      <c r="I68" s="49"/>
    </row>
    <row r="69" spans="1:9" x14ac:dyDescent="0.25">
      <c r="B69" s="46"/>
      <c r="C69" s="46"/>
      <c r="D69" s="46"/>
      <c r="E69" s="46"/>
      <c r="F69" s="46"/>
      <c r="G69" s="46"/>
      <c r="H69" s="46"/>
      <c r="I69" s="46"/>
    </row>
  </sheetData>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54"/>
  <sheetViews>
    <sheetView workbookViewId="0">
      <selection activeCell="N18" sqref="N18"/>
    </sheetView>
  </sheetViews>
  <sheetFormatPr defaultRowHeight="15" x14ac:dyDescent="0.25"/>
  <cols>
    <col min="1" max="1" width="46.5703125" bestFit="1" customWidth="1"/>
    <col min="2" max="2" width="11.140625" bestFit="1" customWidth="1"/>
    <col min="3" max="3" width="14.28515625" bestFit="1" customWidth="1"/>
    <col min="4" max="4" width="19.5703125" bestFit="1" customWidth="1"/>
    <col min="5" max="5" width="11.5703125" bestFit="1" customWidth="1"/>
    <col min="6" max="6" width="9.5703125" bestFit="1" customWidth="1"/>
    <col min="7" max="7" width="9" bestFit="1" customWidth="1"/>
    <col min="8" max="8" width="9.85546875" bestFit="1" customWidth="1"/>
    <col min="9" max="9" width="10.5703125" bestFit="1" customWidth="1"/>
    <col min="10" max="10" width="11.140625" bestFit="1" customWidth="1"/>
  </cols>
  <sheetData>
    <row r="1" spans="1:10" x14ac:dyDescent="0.25">
      <c r="B1" s="433" t="s">
        <v>197</v>
      </c>
      <c r="C1" s="433"/>
      <c r="D1" s="433"/>
      <c r="E1" s="433"/>
      <c r="F1" s="433"/>
      <c r="G1" s="433"/>
      <c r="H1" s="433"/>
      <c r="I1" s="433"/>
      <c r="J1" s="433"/>
    </row>
    <row r="2" spans="1:10" x14ac:dyDescent="0.25">
      <c r="B2" s="433"/>
      <c r="C2" s="433"/>
      <c r="D2" s="433"/>
      <c r="E2" s="433"/>
      <c r="F2" s="433"/>
      <c r="G2" s="433"/>
      <c r="H2" s="433"/>
      <c r="I2" s="433"/>
      <c r="J2" s="433"/>
    </row>
    <row r="3" spans="1:10" x14ac:dyDescent="0.25">
      <c r="B3" s="289" t="s">
        <v>198</v>
      </c>
      <c r="C3" s="289" t="s">
        <v>199</v>
      </c>
      <c r="D3" s="289" t="s">
        <v>200</v>
      </c>
      <c r="E3" s="289" t="s">
        <v>201</v>
      </c>
      <c r="F3" s="289" t="s">
        <v>202</v>
      </c>
      <c r="G3" s="289" t="s">
        <v>203</v>
      </c>
      <c r="H3" s="289" t="s">
        <v>204</v>
      </c>
      <c r="I3" s="289" t="s">
        <v>205</v>
      </c>
      <c r="J3" s="289" t="s">
        <v>148</v>
      </c>
    </row>
    <row r="4" spans="1:10" x14ac:dyDescent="0.25">
      <c r="A4" t="s">
        <v>206</v>
      </c>
    </row>
    <row r="5" spans="1:10" x14ac:dyDescent="0.25">
      <c r="A5" t="s">
        <v>7</v>
      </c>
      <c r="B5" s="290">
        <v>5829834.5133396508</v>
      </c>
      <c r="C5" s="290">
        <v>192185.35104132103</v>
      </c>
      <c r="D5" s="290">
        <v>0</v>
      </c>
      <c r="E5" s="290">
        <v>1596654.3710317442</v>
      </c>
      <c r="F5" s="290">
        <v>0</v>
      </c>
      <c r="G5" s="290">
        <v>0</v>
      </c>
      <c r="H5" s="290">
        <v>0</v>
      </c>
      <c r="I5" s="290">
        <v>0</v>
      </c>
      <c r="J5" s="290">
        <v>7618674.2354127159</v>
      </c>
    </row>
    <row r="6" spans="1:10" x14ac:dyDescent="0.25">
      <c r="A6" t="s">
        <v>8</v>
      </c>
      <c r="B6" s="290">
        <v>8516153.7161017023</v>
      </c>
      <c r="C6" s="290">
        <v>392108.29879999999</v>
      </c>
      <c r="D6" s="290">
        <v>845.36</v>
      </c>
      <c r="E6" s="290">
        <v>1397118.1253887401</v>
      </c>
      <c r="F6" s="290">
        <v>260.935</v>
      </c>
      <c r="G6" s="290">
        <v>300</v>
      </c>
      <c r="H6" s="290">
        <v>100</v>
      </c>
      <c r="I6" s="290">
        <v>0</v>
      </c>
      <c r="J6" s="290">
        <v>10306886.435290441</v>
      </c>
    </row>
    <row r="7" spans="1:10" x14ac:dyDescent="0.25">
      <c r="A7" t="s">
        <v>39</v>
      </c>
      <c r="B7" s="291">
        <f t="shared" ref="B7:C7" si="0">((B6-B5)/B5)*100</f>
        <v>46.078824306509851</v>
      </c>
      <c r="C7" s="291">
        <f t="shared" si="0"/>
        <v>104.02611160290478</v>
      </c>
      <c r="D7" s="291"/>
      <c r="E7" s="291">
        <f>((E6-E5)/E5)*100</f>
        <v>-12.497147113565067</v>
      </c>
      <c r="F7" s="291"/>
      <c r="G7" s="291"/>
      <c r="H7" s="291"/>
      <c r="I7" s="291"/>
      <c r="J7" s="291">
        <f>((J6-J5)/J5)*100</f>
        <v>35.284514297546941</v>
      </c>
    </row>
    <row r="8" spans="1:10" x14ac:dyDescent="0.25">
      <c r="A8" t="s">
        <v>207</v>
      </c>
    </row>
    <row r="9" spans="1:10" x14ac:dyDescent="0.25">
      <c r="A9" t="s">
        <v>7</v>
      </c>
      <c r="B9" s="290">
        <v>741307.75657371571</v>
      </c>
      <c r="C9" s="290">
        <v>5758.5001730000004</v>
      </c>
      <c r="D9" s="290">
        <v>0</v>
      </c>
      <c r="E9" s="290">
        <v>27090.95</v>
      </c>
      <c r="F9" s="290">
        <v>0</v>
      </c>
      <c r="G9" s="290">
        <v>0</v>
      </c>
      <c r="H9" s="290">
        <v>0</v>
      </c>
      <c r="I9" s="290">
        <v>0</v>
      </c>
      <c r="J9" s="290">
        <v>774157.2067467157</v>
      </c>
    </row>
    <row r="10" spans="1:10" x14ac:dyDescent="0.25">
      <c r="A10" t="s">
        <v>8</v>
      </c>
      <c r="B10" s="290">
        <v>876675.54252564011</v>
      </c>
      <c r="C10" s="290">
        <v>28669.677401000001</v>
      </c>
      <c r="D10" s="290">
        <v>0</v>
      </c>
      <c r="E10" s="290">
        <v>49774.9</v>
      </c>
      <c r="F10" s="290">
        <v>0</v>
      </c>
      <c r="G10" s="290">
        <v>0</v>
      </c>
      <c r="H10" s="290">
        <v>0</v>
      </c>
      <c r="I10" s="290">
        <v>0</v>
      </c>
      <c r="J10" s="290">
        <v>955120.11992664018</v>
      </c>
    </row>
    <row r="11" spans="1:10" x14ac:dyDescent="0.25">
      <c r="A11" t="s">
        <v>39</v>
      </c>
      <c r="B11" s="291">
        <f t="shared" ref="B11:E11" si="1">((B10-B9)/B9)*100</f>
        <v>18.260673080986901</v>
      </c>
      <c r="C11" s="291">
        <f t="shared" si="1"/>
        <v>397.86709281392598</v>
      </c>
      <c r="D11" s="291"/>
      <c r="E11" s="291">
        <f t="shared" si="1"/>
        <v>83.732574900474148</v>
      </c>
      <c r="F11" s="291"/>
      <c r="G11" s="291"/>
      <c r="H11" s="291"/>
      <c r="I11" s="291"/>
      <c r="J11" s="291">
        <f>((J10-J9)/J9)*100</f>
        <v>23.375473560518163</v>
      </c>
    </row>
    <row r="12" spans="1:10" x14ac:dyDescent="0.25">
      <c r="A12" t="s">
        <v>208</v>
      </c>
    </row>
    <row r="13" spans="1:10" x14ac:dyDescent="0.25">
      <c r="A13" t="s">
        <v>7</v>
      </c>
      <c r="B13" s="290">
        <v>181950645.13536486</v>
      </c>
      <c r="C13" s="290">
        <v>3880203.3192462991</v>
      </c>
      <c r="D13" s="290">
        <v>173397.7479012426</v>
      </c>
      <c r="E13" s="290">
        <v>33260988.896096203</v>
      </c>
      <c r="F13" s="290">
        <v>165330.40261909377</v>
      </c>
      <c r="G13" s="290">
        <v>142.06735770974171</v>
      </c>
      <c r="H13" s="290">
        <v>4241.7152512472985</v>
      </c>
      <c r="I13" s="290">
        <v>0</v>
      </c>
      <c r="J13" s="290">
        <v>219434949.28383672</v>
      </c>
    </row>
    <row r="14" spans="1:10" x14ac:dyDescent="0.25">
      <c r="A14" t="s">
        <v>8</v>
      </c>
      <c r="B14" s="290">
        <v>219307014.91926351</v>
      </c>
      <c r="C14" s="290">
        <v>8645405.6839899179</v>
      </c>
      <c r="D14" s="290">
        <v>860506.12345718453</v>
      </c>
      <c r="E14" s="290">
        <v>43153401.849020787</v>
      </c>
      <c r="F14" s="290">
        <v>260050.72670109873</v>
      </c>
      <c r="G14" s="290">
        <v>18732.155728397905</v>
      </c>
      <c r="H14" s="290">
        <v>18959.132479503165</v>
      </c>
      <c r="I14" s="290">
        <v>2277.8781498382964</v>
      </c>
      <c r="J14" s="290">
        <v>272266348.46879017</v>
      </c>
    </row>
    <row r="15" spans="1:10" x14ac:dyDescent="0.25">
      <c r="A15" t="s">
        <v>39</v>
      </c>
      <c r="B15" s="291">
        <f t="shared" ref="B15:H15" si="2">((B14-B13)/B13)*100</f>
        <v>20.531045523969883</v>
      </c>
      <c r="C15" s="291">
        <f t="shared" si="2"/>
        <v>122.80805856506569</v>
      </c>
      <c r="D15" s="291">
        <f t="shared" si="2"/>
        <v>396.26141854349771</v>
      </c>
      <c r="E15" s="291">
        <f t="shared" si="2"/>
        <v>29.741788447202911</v>
      </c>
      <c r="F15" s="291">
        <f t="shared" si="2"/>
        <v>57.29153415311761</v>
      </c>
      <c r="G15" s="291">
        <f t="shared" si="2"/>
        <v>13085.404466147414</v>
      </c>
      <c r="H15" s="291">
        <f t="shared" si="2"/>
        <v>346.96853410723725</v>
      </c>
      <c r="I15" s="291"/>
      <c r="J15" s="291">
        <f>((J14-J13)/J13)*100</f>
        <v>24.076109734286952</v>
      </c>
    </row>
    <row r="16" spans="1:10" x14ac:dyDescent="0.25">
      <c r="A16" t="s">
        <v>209</v>
      </c>
    </row>
    <row r="17" spans="1:10" x14ac:dyDescent="0.25">
      <c r="A17" t="s">
        <v>7</v>
      </c>
      <c r="B17" s="290">
        <v>0</v>
      </c>
      <c r="C17" s="290">
        <v>0</v>
      </c>
      <c r="D17" s="290">
        <v>0</v>
      </c>
      <c r="E17" s="290">
        <v>0</v>
      </c>
      <c r="F17" s="290">
        <v>0</v>
      </c>
      <c r="G17" s="290">
        <v>0</v>
      </c>
      <c r="H17" s="290">
        <v>0</v>
      </c>
      <c r="I17" s="290">
        <v>0</v>
      </c>
      <c r="J17" s="290">
        <v>0</v>
      </c>
    </row>
    <row r="18" spans="1:10" x14ac:dyDescent="0.25">
      <c r="A18" t="s">
        <v>8</v>
      </c>
      <c r="B18" s="290">
        <v>0</v>
      </c>
      <c r="C18" s="290">
        <v>0</v>
      </c>
      <c r="D18" s="290">
        <v>0</v>
      </c>
      <c r="E18" s="290">
        <v>0</v>
      </c>
      <c r="F18" s="290">
        <v>0</v>
      </c>
      <c r="G18" s="290">
        <v>0</v>
      </c>
      <c r="H18" s="290">
        <v>0</v>
      </c>
      <c r="I18" s="290">
        <v>0</v>
      </c>
      <c r="J18" s="290">
        <v>0</v>
      </c>
    </row>
    <row r="19" spans="1:10" x14ac:dyDescent="0.25">
      <c r="A19" t="s">
        <v>39</v>
      </c>
      <c r="B19" s="290"/>
      <c r="C19" s="290"/>
      <c r="D19" s="290"/>
      <c r="E19" s="290"/>
      <c r="F19" s="290"/>
      <c r="G19" s="290"/>
      <c r="H19" s="290"/>
      <c r="I19" s="290"/>
      <c r="J19" s="290"/>
    </row>
    <row r="20" spans="1:10" x14ac:dyDescent="0.25">
      <c r="A20" t="s">
        <v>210</v>
      </c>
    </row>
    <row r="21" spans="1:10" x14ac:dyDescent="0.25">
      <c r="A21" t="s">
        <v>7</v>
      </c>
      <c r="B21" s="290">
        <v>0</v>
      </c>
      <c r="C21" s="290">
        <v>0</v>
      </c>
      <c r="D21" s="290">
        <v>0</v>
      </c>
      <c r="E21" s="290">
        <v>0</v>
      </c>
      <c r="F21" s="290">
        <v>0</v>
      </c>
      <c r="G21" s="290">
        <v>0</v>
      </c>
      <c r="H21" s="290">
        <v>0</v>
      </c>
      <c r="I21" s="290">
        <v>0</v>
      </c>
      <c r="J21" s="290">
        <v>0</v>
      </c>
    </row>
    <row r="22" spans="1:10" x14ac:dyDescent="0.25">
      <c r="A22" t="s">
        <v>8</v>
      </c>
      <c r="B22" s="290">
        <v>9006950.0500000007</v>
      </c>
      <c r="C22" s="290">
        <v>479195.75</v>
      </c>
      <c r="D22" s="290">
        <v>0</v>
      </c>
      <c r="E22" s="290">
        <v>2652034.2999999998</v>
      </c>
      <c r="F22" s="290">
        <v>0</v>
      </c>
      <c r="G22" s="290">
        <v>0</v>
      </c>
      <c r="H22" s="290">
        <v>0</v>
      </c>
      <c r="I22" s="290">
        <v>0</v>
      </c>
      <c r="J22" s="290">
        <v>12138180.1</v>
      </c>
    </row>
    <row r="23" spans="1:10" x14ac:dyDescent="0.25">
      <c r="A23" t="s">
        <v>39</v>
      </c>
      <c r="B23" s="290"/>
      <c r="C23" s="290"/>
      <c r="D23" s="290"/>
      <c r="E23" s="290"/>
      <c r="F23" s="290"/>
      <c r="G23" s="290"/>
      <c r="H23" s="290"/>
      <c r="I23" s="290"/>
      <c r="J23" s="290"/>
    </row>
    <row r="24" spans="1:10" x14ac:dyDescent="0.25">
      <c r="A24" t="s">
        <v>211</v>
      </c>
    </row>
    <row r="25" spans="1:10" x14ac:dyDescent="0.25">
      <c r="A25" t="s">
        <v>7</v>
      </c>
      <c r="B25" s="290">
        <v>0</v>
      </c>
      <c r="C25" s="290">
        <v>0</v>
      </c>
      <c r="D25" s="290">
        <v>0</v>
      </c>
      <c r="E25" s="290">
        <v>0</v>
      </c>
      <c r="F25" s="290">
        <v>0</v>
      </c>
      <c r="G25" s="290">
        <v>0</v>
      </c>
      <c r="H25" s="290">
        <v>0</v>
      </c>
      <c r="I25" s="290">
        <v>0</v>
      </c>
      <c r="J25" s="290">
        <v>0</v>
      </c>
    </row>
    <row r="26" spans="1:10" x14ac:dyDescent="0.25">
      <c r="A26" t="s">
        <v>8</v>
      </c>
      <c r="B26" s="290">
        <v>0</v>
      </c>
      <c r="C26" s="290">
        <v>0</v>
      </c>
      <c r="D26" s="290">
        <v>0</v>
      </c>
      <c r="E26" s="290">
        <v>0</v>
      </c>
      <c r="F26" s="290">
        <v>0</v>
      </c>
      <c r="G26" s="290">
        <v>0</v>
      </c>
      <c r="H26" s="290">
        <v>0</v>
      </c>
      <c r="I26" s="290">
        <v>0</v>
      </c>
      <c r="J26" s="290">
        <v>0</v>
      </c>
    </row>
    <row r="27" spans="1:10" x14ac:dyDescent="0.25">
      <c r="A27" t="s">
        <v>39</v>
      </c>
      <c r="B27" s="290"/>
      <c r="C27" s="290"/>
      <c r="D27" s="290"/>
      <c r="E27" s="290"/>
      <c r="F27" s="290"/>
      <c r="G27" s="290"/>
      <c r="H27" s="290"/>
      <c r="I27" s="290"/>
      <c r="J27" s="290"/>
    </row>
    <row r="28" spans="1:10" x14ac:dyDescent="0.25">
      <c r="A28" t="s">
        <v>212</v>
      </c>
    </row>
    <row r="29" spans="1:10" x14ac:dyDescent="0.25">
      <c r="A29" t="s">
        <v>7</v>
      </c>
      <c r="B29" s="290">
        <v>143190835.09350955</v>
      </c>
      <c r="C29" s="290">
        <v>969448.80726825737</v>
      </c>
      <c r="D29" s="290">
        <v>0</v>
      </c>
      <c r="E29" s="290">
        <v>59274282.396512553</v>
      </c>
      <c r="F29" s="290">
        <v>0</v>
      </c>
      <c r="G29" s="290">
        <v>0</v>
      </c>
      <c r="H29" s="290">
        <v>0</v>
      </c>
      <c r="I29" s="290">
        <v>0</v>
      </c>
      <c r="J29" s="290">
        <v>203434566.29729038</v>
      </c>
    </row>
    <row r="30" spans="1:10" x14ac:dyDescent="0.25">
      <c r="A30" t="s">
        <v>8</v>
      </c>
      <c r="B30" s="290">
        <v>180873322.57302982</v>
      </c>
      <c r="C30" s="290">
        <v>2754537.6537937312</v>
      </c>
      <c r="D30" s="290">
        <v>0</v>
      </c>
      <c r="E30" s="290">
        <v>81955816.077030361</v>
      </c>
      <c r="F30" s="290">
        <v>198.78380877511995</v>
      </c>
      <c r="G30" s="290">
        <v>3881.1613530562354</v>
      </c>
      <c r="H30" s="290">
        <v>0</v>
      </c>
      <c r="I30" s="290">
        <v>0</v>
      </c>
      <c r="J30" s="290">
        <v>265587756.24901572</v>
      </c>
    </row>
    <row r="31" spans="1:10" x14ac:dyDescent="0.25">
      <c r="A31" t="s">
        <v>39</v>
      </c>
      <c r="B31" s="291">
        <f t="shared" ref="B31:E31" si="3">((B30-B29)/B29)*100</f>
        <v>26.316270489596651</v>
      </c>
      <c r="C31" s="291">
        <f t="shared" si="3"/>
        <v>184.13441051679172</v>
      </c>
      <c r="D31" s="291"/>
      <c r="E31" s="291">
        <f t="shared" si="3"/>
        <v>38.265387219352135</v>
      </c>
      <c r="F31" s="291"/>
      <c r="G31" s="291"/>
      <c r="H31" s="291"/>
      <c r="I31" s="291"/>
      <c r="J31" s="291">
        <f>((J30-J29)/J29)*100</f>
        <v>30.551931799484549</v>
      </c>
    </row>
    <row r="32" spans="1:10" x14ac:dyDescent="0.25">
      <c r="A32" t="s">
        <v>213</v>
      </c>
    </row>
    <row r="33" spans="1:10" x14ac:dyDescent="0.25">
      <c r="A33" t="s">
        <v>7</v>
      </c>
      <c r="B33" s="290">
        <v>0</v>
      </c>
      <c r="C33" s="290">
        <v>0</v>
      </c>
      <c r="D33" s="290">
        <v>0</v>
      </c>
      <c r="E33" s="290">
        <v>0</v>
      </c>
      <c r="F33" s="290">
        <v>0</v>
      </c>
      <c r="G33" s="290">
        <v>0</v>
      </c>
      <c r="H33" s="290">
        <v>0</v>
      </c>
      <c r="I33" s="290">
        <v>0</v>
      </c>
      <c r="J33" s="290">
        <v>0</v>
      </c>
    </row>
    <row r="34" spans="1:10" x14ac:dyDescent="0.25">
      <c r="A34" t="s">
        <v>8</v>
      </c>
      <c r="B34" s="290">
        <v>0</v>
      </c>
      <c r="C34" s="290">
        <v>0</v>
      </c>
      <c r="D34" s="290">
        <v>0</v>
      </c>
      <c r="E34" s="290">
        <v>0</v>
      </c>
      <c r="F34" s="290">
        <v>0</v>
      </c>
      <c r="G34" s="290">
        <v>0</v>
      </c>
      <c r="H34" s="290">
        <v>0</v>
      </c>
      <c r="I34" s="290">
        <v>0</v>
      </c>
      <c r="J34" s="290">
        <v>0</v>
      </c>
    </row>
    <row r="35" spans="1:10" x14ac:dyDescent="0.25">
      <c r="A35" t="s">
        <v>39</v>
      </c>
    </row>
    <row r="36" spans="1:10" x14ac:dyDescent="0.25">
      <c r="A36" t="s">
        <v>214</v>
      </c>
      <c r="B36" s="290"/>
      <c r="C36" s="290"/>
      <c r="D36" s="290"/>
      <c r="E36" s="290"/>
      <c r="F36" s="290"/>
      <c r="G36" s="290"/>
      <c r="H36" s="290"/>
      <c r="I36" s="290"/>
      <c r="J36" s="290"/>
    </row>
    <row r="37" spans="1:10" x14ac:dyDescent="0.25">
      <c r="A37" t="s">
        <v>7</v>
      </c>
      <c r="B37" s="290">
        <v>90180115.49825041</v>
      </c>
      <c r="C37" s="290">
        <v>12754.708165159242</v>
      </c>
      <c r="D37" s="290">
        <v>0</v>
      </c>
      <c r="E37" s="290">
        <v>3566285.5173090054</v>
      </c>
      <c r="F37" s="290">
        <v>0</v>
      </c>
      <c r="G37" s="290">
        <v>0</v>
      </c>
      <c r="H37" s="290">
        <v>0</v>
      </c>
      <c r="I37" s="290">
        <v>0</v>
      </c>
      <c r="J37" s="290">
        <v>93759155.723724559</v>
      </c>
    </row>
    <row r="38" spans="1:10" x14ac:dyDescent="0.25">
      <c r="A38" t="s">
        <v>8</v>
      </c>
      <c r="B38" s="290">
        <v>132559345.75179429</v>
      </c>
      <c r="C38" s="290">
        <v>214830.52027966321</v>
      </c>
      <c r="D38" s="290">
        <v>0</v>
      </c>
      <c r="E38" s="290">
        <v>9855577.7116512787</v>
      </c>
      <c r="F38" s="290">
        <v>0</v>
      </c>
      <c r="G38" s="290">
        <v>0</v>
      </c>
      <c r="H38" s="290">
        <v>0</v>
      </c>
      <c r="I38" s="290">
        <v>0</v>
      </c>
      <c r="J38" s="290">
        <v>142629753.98372522</v>
      </c>
    </row>
    <row r="39" spans="1:10" x14ac:dyDescent="0.25">
      <c r="A39" t="s">
        <v>39</v>
      </c>
      <c r="B39" s="291">
        <f t="shared" ref="B39:E39" si="4">((B38-B37)/B37)*100</f>
        <v>46.993985336341787</v>
      </c>
      <c r="C39" s="291">
        <f t="shared" si="4"/>
        <v>1584.3232906456788</v>
      </c>
      <c r="D39" s="291"/>
      <c r="E39" s="291">
        <f t="shared" si="4"/>
        <v>176.35414113135715</v>
      </c>
      <c r="F39" s="291"/>
      <c r="G39" s="291"/>
      <c r="H39" s="291"/>
      <c r="I39" s="291"/>
      <c r="J39" s="291">
        <f>((J38-J37)/J37)*100</f>
        <v>52.123547703442661</v>
      </c>
    </row>
    <row r="40" spans="1:10" x14ac:dyDescent="0.25">
      <c r="A40" t="s">
        <v>215</v>
      </c>
    </row>
    <row r="41" spans="1:10" x14ac:dyDescent="0.25">
      <c r="A41" t="s">
        <v>7</v>
      </c>
      <c r="B41" s="290">
        <v>0</v>
      </c>
      <c r="C41" s="290">
        <v>0</v>
      </c>
      <c r="D41" s="290">
        <v>0</v>
      </c>
      <c r="E41" s="290">
        <v>0</v>
      </c>
      <c r="F41" s="290">
        <v>0</v>
      </c>
      <c r="G41" s="290">
        <v>0</v>
      </c>
      <c r="H41" s="290">
        <v>0</v>
      </c>
      <c r="I41" s="290">
        <v>0</v>
      </c>
      <c r="J41" s="290">
        <v>0</v>
      </c>
    </row>
    <row r="42" spans="1:10" x14ac:dyDescent="0.25">
      <c r="A42" t="s">
        <v>8</v>
      </c>
      <c r="B42" s="290">
        <v>0</v>
      </c>
      <c r="C42" s="290">
        <v>0</v>
      </c>
      <c r="D42" s="290">
        <v>0</v>
      </c>
      <c r="E42" s="290">
        <v>0</v>
      </c>
      <c r="F42" s="290">
        <v>0</v>
      </c>
      <c r="G42" s="290">
        <v>0</v>
      </c>
      <c r="H42" s="290">
        <v>0</v>
      </c>
      <c r="I42" s="290">
        <v>0</v>
      </c>
      <c r="J42" s="290">
        <v>0</v>
      </c>
    </row>
    <row r="43" spans="1:10" x14ac:dyDescent="0.25">
      <c r="A43" t="s">
        <v>39</v>
      </c>
      <c r="B43" s="290"/>
      <c r="C43" s="290"/>
      <c r="D43" s="290"/>
      <c r="E43" s="290"/>
      <c r="F43" s="290"/>
      <c r="G43" s="290"/>
      <c r="H43" s="290"/>
      <c r="I43" s="290"/>
      <c r="J43" s="290"/>
    </row>
    <row r="44" spans="1:10" x14ac:dyDescent="0.25">
      <c r="A44" t="s">
        <v>216</v>
      </c>
    </row>
    <row r="45" spans="1:10" x14ac:dyDescent="0.25">
      <c r="A45" t="s">
        <v>7</v>
      </c>
      <c r="B45" s="290">
        <v>131408215.10224675</v>
      </c>
      <c r="C45" s="290">
        <v>172518.27606988375</v>
      </c>
      <c r="D45" s="290">
        <v>0</v>
      </c>
      <c r="E45" s="290">
        <v>8530815.1277042944</v>
      </c>
      <c r="F45" s="290">
        <v>0</v>
      </c>
      <c r="G45" s="290">
        <v>0</v>
      </c>
      <c r="H45" s="290">
        <v>0</v>
      </c>
      <c r="I45" s="290">
        <v>0</v>
      </c>
      <c r="J45" s="290">
        <v>140111548.50602093</v>
      </c>
    </row>
    <row r="46" spans="1:10" x14ac:dyDescent="0.25">
      <c r="A46" t="s">
        <v>8</v>
      </c>
      <c r="B46" s="290">
        <v>135540195.72825664</v>
      </c>
      <c r="C46" s="290">
        <v>1340127.0809111081</v>
      </c>
      <c r="D46" s="290">
        <v>0</v>
      </c>
      <c r="E46" s="290">
        <v>7276693.0030044494</v>
      </c>
      <c r="F46" s="290">
        <v>0</v>
      </c>
      <c r="G46" s="290">
        <v>0</v>
      </c>
      <c r="H46" s="290">
        <v>0</v>
      </c>
      <c r="I46" s="290">
        <v>0</v>
      </c>
      <c r="J46" s="290">
        <v>144157015.8121722</v>
      </c>
    </row>
    <row r="47" spans="1:10" x14ac:dyDescent="0.25">
      <c r="A47" t="s">
        <v>39</v>
      </c>
      <c r="B47" s="291">
        <f t="shared" ref="B47:E47" si="5">((B46-B45)/B45)*100</f>
        <v>3.1443853208072761</v>
      </c>
      <c r="C47" s="291">
        <f t="shared" si="5"/>
        <v>676.80296339632389</v>
      </c>
      <c r="D47" s="291"/>
      <c r="E47" s="291">
        <f t="shared" si="5"/>
        <v>-14.701081970783941</v>
      </c>
      <c r="F47" s="291"/>
      <c r="G47" s="291"/>
      <c r="H47" s="291"/>
      <c r="I47" s="291"/>
      <c r="J47" s="291">
        <f>((J46-J45)/J45)*100</f>
        <v>2.8873189607046754</v>
      </c>
    </row>
    <row r="48" spans="1:10" x14ac:dyDescent="0.25">
      <c r="A48" t="s">
        <v>217</v>
      </c>
    </row>
    <row r="49" spans="1:10" x14ac:dyDescent="0.25">
      <c r="A49" t="s">
        <v>7</v>
      </c>
      <c r="B49" s="290">
        <v>553300953.09928489</v>
      </c>
      <c r="C49" s="290">
        <v>5232868.9619639209</v>
      </c>
      <c r="D49" s="290">
        <v>173397.7479012426</v>
      </c>
      <c r="E49" s="290">
        <v>106256117.2586538</v>
      </c>
      <c r="F49" s="290">
        <v>165330.40261909377</v>
      </c>
      <c r="G49" s="290">
        <v>142.06735770974171</v>
      </c>
      <c r="H49" s="290">
        <v>4241.7152512472985</v>
      </c>
      <c r="I49" s="290">
        <v>0</v>
      </c>
      <c r="J49" s="290">
        <v>665133051.25303209</v>
      </c>
    </row>
    <row r="50" spans="1:10" x14ac:dyDescent="0.25">
      <c r="A50" t="s">
        <v>8</v>
      </c>
      <c r="B50" s="290">
        <v>686679658.28097177</v>
      </c>
      <c r="C50" s="290">
        <v>13854874.665175419</v>
      </c>
      <c r="D50" s="290">
        <v>861351.48345718451</v>
      </c>
      <c r="E50" s="290">
        <v>146340415.96609563</v>
      </c>
      <c r="F50" s="290">
        <v>260510.44550987385</v>
      </c>
      <c r="G50" s="290">
        <v>22913.317081454141</v>
      </c>
      <c r="H50" s="290">
        <v>19059.132479503165</v>
      </c>
      <c r="I50" s="290">
        <v>2277.8781498382964</v>
      </c>
      <c r="J50" s="290">
        <v>848041061.1689204</v>
      </c>
    </row>
    <row r="51" spans="1:10" x14ac:dyDescent="0.25">
      <c r="A51" t="s">
        <v>39</v>
      </c>
      <c r="B51" s="291">
        <f t="shared" ref="B51:H51" si="6">((B50-B49)/B49)*100</f>
        <v>24.10599592040704</v>
      </c>
      <c r="C51" s="291">
        <f t="shared" si="6"/>
        <v>164.76632160832128</v>
      </c>
      <c r="D51" s="291">
        <f t="shared" si="6"/>
        <v>396.74894505997901</v>
      </c>
      <c r="E51" s="291">
        <f t="shared" si="6"/>
        <v>37.724226841327798</v>
      </c>
      <c r="F51" s="291">
        <f t="shared" si="6"/>
        <v>57.569594813161039</v>
      </c>
      <c r="G51" s="291">
        <f t="shared" si="6"/>
        <v>16028.488240253202</v>
      </c>
      <c r="H51" s="291">
        <f t="shared" si="6"/>
        <v>349.32607095440289</v>
      </c>
      <c r="I51" s="291"/>
      <c r="J51" s="291">
        <f>((J50-J49)/J49)*100</f>
        <v>27.499461885304182</v>
      </c>
    </row>
    <row r="53" spans="1:10" x14ac:dyDescent="0.25">
      <c r="A53" t="s">
        <v>218</v>
      </c>
    </row>
    <row r="54" spans="1:10" ht="120" x14ac:dyDescent="0.25">
      <c r="A54" s="292" t="s">
        <v>219</v>
      </c>
    </row>
  </sheetData>
  <mergeCells count="1">
    <mergeCell ref="B1:J2"/>
  </mergeCells>
  <pageMargins left="0.7" right="0.7" top="0.75" bottom="0.75" header="0.3" footer="0.3"/>
  <legacy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758"/>
  <sheetViews>
    <sheetView workbookViewId="0">
      <selection activeCell="N39" sqref="N39"/>
    </sheetView>
  </sheetViews>
  <sheetFormatPr defaultRowHeight="11.25" x14ac:dyDescent="0.2"/>
  <cols>
    <col min="1" max="1" width="19.140625" style="57" bestFit="1" customWidth="1"/>
    <col min="2" max="2" width="22.28515625" style="57" bestFit="1" customWidth="1"/>
    <col min="3" max="3" width="23.28515625" style="57" bestFit="1" customWidth="1"/>
    <col min="4" max="4" width="9.28515625" style="57" bestFit="1" customWidth="1"/>
    <col min="5" max="5" width="9.140625" style="57"/>
    <col min="6" max="6" width="19.140625" style="57" bestFit="1" customWidth="1"/>
    <col min="7" max="7" width="22.28515625" style="57" bestFit="1" customWidth="1"/>
    <col min="8" max="8" width="23.28515625" style="57" bestFit="1" customWidth="1"/>
    <col min="9" max="9" width="9.28515625" style="57" bestFit="1" customWidth="1"/>
    <col min="10" max="16384" width="9.140625" style="57"/>
  </cols>
  <sheetData>
    <row r="1" spans="1:9" x14ac:dyDescent="0.2">
      <c r="A1" s="378" t="s">
        <v>220</v>
      </c>
      <c r="B1" s="379"/>
      <c r="C1" s="379"/>
      <c r="D1" s="379"/>
      <c r="E1" s="379"/>
      <c r="F1" s="378" t="s">
        <v>221</v>
      </c>
      <c r="G1" s="380"/>
      <c r="H1" s="380"/>
      <c r="I1" s="380"/>
    </row>
    <row r="2" spans="1:9" ht="12" thickBot="1" x14ac:dyDescent="0.25">
      <c r="A2" s="381" t="s">
        <v>222</v>
      </c>
      <c r="B2" s="380"/>
      <c r="C2" s="380"/>
      <c r="D2" s="380"/>
      <c r="E2" s="380"/>
      <c r="F2" s="380"/>
      <c r="G2" s="380"/>
      <c r="H2" s="380"/>
      <c r="I2" s="380" t="s">
        <v>223</v>
      </c>
    </row>
    <row r="3" spans="1:9" ht="12" thickBot="1" x14ac:dyDescent="0.25">
      <c r="A3" s="382" t="s">
        <v>224</v>
      </c>
      <c r="B3" s="382" t="s">
        <v>225</v>
      </c>
      <c r="C3" s="383" t="s">
        <v>226</v>
      </c>
      <c r="D3" s="380"/>
      <c r="E3" s="380"/>
      <c r="F3" s="382" t="s">
        <v>224</v>
      </c>
      <c r="G3" s="382" t="s">
        <v>225</v>
      </c>
      <c r="H3" s="383" t="s">
        <v>226</v>
      </c>
      <c r="I3" s="380"/>
    </row>
    <row r="4" spans="1:9" x14ac:dyDescent="0.2">
      <c r="A4" s="384" t="s">
        <v>227</v>
      </c>
      <c r="B4" s="385">
        <v>0</v>
      </c>
      <c r="C4" s="386">
        <v>26514</v>
      </c>
      <c r="D4" s="380"/>
      <c r="E4" s="380"/>
      <c r="F4" s="384" t="s">
        <v>227</v>
      </c>
      <c r="G4" s="385">
        <v>0</v>
      </c>
      <c r="H4" s="386">
        <v>407067</v>
      </c>
      <c r="I4" s="380"/>
    </row>
    <row r="5" spans="1:9" x14ac:dyDescent="0.2">
      <c r="A5" s="387" t="s">
        <v>228</v>
      </c>
      <c r="B5" s="388">
        <v>187182901848.51999</v>
      </c>
      <c r="C5" s="389">
        <v>9768</v>
      </c>
      <c r="D5" s="380"/>
      <c r="E5" s="380"/>
      <c r="F5" s="387" t="s">
        <v>228</v>
      </c>
      <c r="G5" s="388">
        <v>378322102961.53198</v>
      </c>
      <c r="H5" s="389">
        <v>19142</v>
      </c>
      <c r="I5" s="390">
        <f>((G5-B5)/B5)*100</f>
        <v>102.11360077518923</v>
      </c>
    </row>
    <row r="6" spans="1:9" x14ac:dyDescent="0.2">
      <c r="A6" s="387" t="s">
        <v>229</v>
      </c>
      <c r="B6" s="388">
        <v>74119417371.783401</v>
      </c>
      <c r="C6" s="389">
        <v>31295</v>
      </c>
      <c r="D6" s="380"/>
      <c r="E6" s="380"/>
      <c r="F6" s="387" t="s">
        <v>229</v>
      </c>
      <c r="G6" s="388">
        <v>212705719364.073</v>
      </c>
      <c r="H6" s="389">
        <v>165068</v>
      </c>
      <c r="I6" s="390">
        <f t="shared" ref="I6:I9" si="0">((G6-B6)/B6)*100</f>
        <v>186.9770525814308</v>
      </c>
    </row>
    <row r="7" spans="1:9" x14ac:dyDescent="0.2">
      <c r="A7" s="387" t="s">
        <v>230</v>
      </c>
      <c r="B7" s="388">
        <v>4946937995304.7803</v>
      </c>
      <c r="C7" s="389">
        <v>332484</v>
      </c>
      <c r="D7" s="380"/>
      <c r="E7" s="380"/>
      <c r="F7" s="387" t="s">
        <v>230</v>
      </c>
      <c r="G7" s="388">
        <v>8239442060489.6797</v>
      </c>
      <c r="H7" s="389">
        <v>745696</v>
      </c>
      <c r="I7" s="390">
        <f t="shared" si="0"/>
        <v>66.556404553885031</v>
      </c>
    </row>
    <row r="8" spans="1:9" x14ac:dyDescent="0.2">
      <c r="A8" s="387" t="s">
        <v>231</v>
      </c>
      <c r="B8" s="388">
        <v>24387249247952.5</v>
      </c>
      <c r="C8" s="389">
        <v>278131</v>
      </c>
      <c r="D8" s="380"/>
      <c r="E8" s="380"/>
      <c r="F8" s="387" t="s">
        <v>231</v>
      </c>
      <c r="G8" s="388">
        <v>40076750547335.203</v>
      </c>
      <c r="H8" s="389">
        <v>344887</v>
      </c>
      <c r="I8" s="390">
        <f t="shared" si="0"/>
        <v>64.334854414546001</v>
      </c>
    </row>
    <row r="9" spans="1:9" ht="12" thickBot="1" x14ac:dyDescent="0.25">
      <c r="A9" s="391" t="s">
        <v>232</v>
      </c>
      <c r="B9" s="392">
        <v>29595489562477.5</v>
      </c>
      <c r="C9" s="393">
        <v>678192</v>
      </c>
      <c r="D9" s="380"/>
      <c r="E9" s="380"/>
      <c r="F9" s="391" t="s">
        <v>232</v>
      </c>
      <c r="G9" s="392">
        <v>48907220430150.5</v>
      </c>
      <c r="H9" s="393">
        <v>1681860</v>
      </c>
      <c r="I9" s="390">
        <f t="shared" si="0"/>
        <v>65.25227713130073</v>
      </c>
    </row>
    <row r="11" spans="1:9" x14ac:dyDescent="0.2">
      <c r="A11" s="293" t="s">
        <v>233</v>
      </c>
    </row>
    <row r="12" spans="1:9" ht="12" thickBot="1" x14ac:dyDescent="0.25">
      <c r="A12" s="296" t="s">
        <v>234</v>
      </c>
      <c r="B12" s="297" t="s">
        <v>235</v>
      </c>
      <c r="C12" s="297" t="s">
        <v>236</v>
      </c>
      <c r="D12" s="298" t="s">
        <v>226</v>
      </c>
      <c r="F12" s="296" t="s">
        <v>234</v>
      </c>
      <c r="G12" s="297" t="s">
        <v>235</v>
      </c>
      <c r="H12" s="297" t="s">
        <v>236</v>
      </c>
      <c r="I12" s="298" t="s">
        <v>226</v>
      </c>
    </row>
    <row r="13" spans="1:9" x14ac:dyDescent="0.2">
      <c r="A13" s="299" t="s">
        <v>189</v>
      </c>
      <c r="B13" s="300">
        <v>3790431002.027</v>
      </c>
      <c r="C13" s="300">
        <v>3790431015.6911602</v>
      </c>
      <c r="D13" s="300">
        <v>160</v>
      </c>
      <c r="F13" s="299" t="s">
        <v>189</v>
      </c>
      <c r="G13" s="300">
        <v>4326072485.9130001</v>
      </c>
      <c r="H13" s="300">
        <v>4326072486.4537601</v>
      </c>
      <c r="I13" s="300">
        <v>227</v>
      </c>
    </row>
    <row r="14" spans="1:9" x14ac:dyDescent="0.2">
      <c r="A14" s="301" t="s">
        <v>191</v>
      </c>
      <c r="B14" s="302">
        <v>38354651173</v>
      </c>
      <c r="C14" s="302">
        <v>55683647826.442299</v>
      </c>
      <c r="D14" s="302">
        <v>1436</v>
      </c>
      <c r="F14" s="301" t="s">
        <v>191</v>
      </c>
      <c r="G14" s="302">
        <v>50274111671.870003</v>
      </c>
      <c r="H14" s="302">
        <v>74414208360.149796</v>
      </c>
      <c r="I14" s="302">
        <v>2378</v>
      </c>
    </row>
    <row r="15" spans="1:9" x14ac:dyDescent="0.2">
      <c r="A15" s="301" t="s">
        <v>193</v>
      </c>
      <c r="B15" s="302">
        <v>9282625000</v>
      </c>
      <c r="C15" s="302">
        <v>98780651.419710606</v>
      </c>
      <c r="D15" s="302">
        <v>21</v>
      </c>
      <c r="F15" s="301" t="s">
        <v>193</v>
      </c>
      <c r="G15" s="302">
        <v>31525526000</v>
      </c>
      <c r="H15" s="302">
        <v>407925407.476412</v>
      </c>
      <c r="I15" s="302">
        <v>47</v>
      </c>
    </row>
    <row r="16" spans="1:9" x14ac:dyDescent="0.2">
      <c r="A16" s="301" t="s">
        <v>190</v>
      </c>
      <c r="B16" s="302">
        <v>97284448347.169998</v>
      </c>
      <c r="C16" s="302">
        <v>127418304277.017</v>
      </c>
      <c r="D16" s="302">
        <v>8143</v>
      </c>
      <c r="F16" s="301" t="s">
        <v>190</v>
      </c>
      <c r="G16" s="302">
        <v>225251322738.79901</v>
      </c>
      <c r="H16" s="302">
        <v>298852192443.70203</v>
      </c>
      <c r="I16" s="302">
        <v>16481</v>
      </c>
    </row>
    <row r="17" spans="1:12" x14ac:dyDescent="0.2">
      <c r="A17" s="303" t="s">
        <v>237</v>
      </c>
      <c r="B17" s="304"/>
      <c r="C17" s="304">
        <v>191738077.950075</v>
      </c>
      <c r="D17" s="304">
        <v>8</v>
      </c>
      <c r="F17" s="303" t="s">
        <v>237</v>
      </c>
      <c r="G17" s="304"/>
      <c r="H17" s="304">
        <v>321704263.75035</v>
      </c>
      <c r="I17" s="304">
        <v>9</v>
      </c>
    </row>
    <row r="18" spans="1:12" x14ac:dyDescent="0.2">
      <c r="A18" s="305" t="s">
        <v>232</v>
      </c>
      <c r="B18" s="306"/>
      <c r="C18" s="306">
        <v>187182901848.51999</v>
      </c>
      <c r="D18" s="306">
        <v>9768</v>
      </c>
      <c r="F18" s="305" t="s">
        <v>232</v>
      </c>
      <c r="G18" s="306"/>
      <c r="H18" s="306">
        <v>378322102961.53198</v>
      </c>
      <c r="I18" s="306">
        <v>19142</v>
      </c>
    </row>
    <row r="21" spans="1:12" ht="12" thickBot="1" x14ac:dyDescent="0.25">
      <c r="A21" s="293" t="s">
        <v>238</v>
      </c>
    </row>
    <row r="22" spans="1:12" ht="12" thickBot="1" x14ac:dyDescent="0.25">
      <c r="A22" s="307" t="s">
        <v>234</v>
      </c>
      <c r="B22" s="308" t="s">
        <v>235</v>
      </c>
      <c r="C22" s="308" t="s">
        <v>236</v>
      </c>
      <c r="D22" s="309" t="s">
        <v>226</v>
      </c>
      <c r="F22" s="307" t="s">
        <v>234</v>
      </c>
      <c r="G22" s="308" t="s">
        <v>235</v>
      </c>
      <c r="H22" s="308" t="s">
        <v>236</v>
      </c>
      <c r="I22" s="309" t="s">
        <v>226</v>
      </c>
    </row>
    <row r="23" spans="1:12" x14ac:dyDescent="0.2">
      <c r="A23" s="310" t="s">
        <v>189</v>
      </c>
      <c r="B23" s="311">
        <v>37325175575.892403</v>
      </c>
      <c r="C23" s="311">
        <v>37325175710.446297</v>
      </c>
      <c r="D23" s="312">
        <v>17025</v>
      </c>
      <c r="F23" s="310" t="s">
        <v>189</v>
      </c>
      <c r="G23" s="311">
        <v>163332264261.99301</v>
      </c>
      <c r="H23" s="311">
        <v>163332264282.409</v>
      </c>
      <c r="I23" s="312">
        <v>91638</v>
      </c>
    </row>
    <row r="24" spans="1:12" x14ac:dyDescent="0.2">
      <c r="A24" s="313" t="s">
        <v>239</v>
      </c>
      <c r="B24" s="314">
        <v>22581735.482166</v>
      </c>
      <c r="C24" s="314">
        <v>23576642.223263599</v>
      </c>
      <c r="D24" s="315">
        <v>33</v>
      </c>
      <c r="F24" s="313" t="s">
        <v>240</v>
      </c>
      <c r="G24" s="314">
        <v>40151393.873599999</v>
      </c>
      <c r="H24" s="314">
        <v>16304245.108851399</v>
      </c>
      <c r="I24" s="315">
        <v>14</v>
      </c>
    </row>
    <row r="25" spans="1:12" x14ac:dyDescent="0.2">
      <c r="A25" s="313" t="s">
        <v>191</v>
      </c>
      <c r="B25" s="314">
        <v>1583886772.53915</v>
      </c>
      <c r="C25" s="314">
        <v>2299501899.8143601</v>
      </c>
      <c r="D25" s="315">
        <v>218</v>
      </c>
      <c r="F25" s="313" t="s">
        <v>239</v>
      </c>
      <c r="G25" s="314">
        <v>510612445.99800903</v>
      </c>
      <c r="H25" s="314">
        <v>527177780.492176</v>
      </c>
      <c r="I25" s="315">
        <v>160</v>
      </c>
    </row>
    <row r="26" spans="1:12" x14ac:dyDescent="0.2">
      <c r="A26" s="313" t="s">
        <v>192</v>
      </c>
      <c r="B26" s="314">
        <v>4707475524.0973196</v>
      </c>
      <c r="C26" s="314">
        <v>9623249635.6230602</v>
      </c>
      <c r="D26" s="315">
        <v>225</v>
      </c>
      <c r="F26" s="313" t="s">
        <v>241</v>
      </c>
      <c r="G26" s="314">
        <v>180709116.207867</v>
      </c>
      <c r="H26" s="314">
        <v>247053795.28276399</v>
      </c>
      <c r="I26" s="315">
        <v>110</v>
      </c>
    </row>
    <row r="27" spans="1:12" x14ac:dyDescent="0.2">
      <c r="A27" s="313" t="s">
        <v>242</v>
      </c>
      <c r="B27" s="314">
        <v>12581334923.276501</v>
      </c>
      <c r="C27" s="314">
        <v>2125779921.7860401</v>
      </c>
      <c r="D27" s="315">
        <v>310</v>
      </c>
      <c r="F27" s="313" t="s">
        <v>243</v>
      </c>
      <c r="G27" s="314">
        <v>5446019.2070000004</v>
      </c>
      <c r="H27" s="314">
        <v>1083443.6681665899</v>
      </c>
      <c r="I27" s="315">
        <v>22</v>
      </c>
      <c r="L27" s="57" t="s">
        <v>652</v>
      </c>
    </row>
    <row r="28" spans="1:12" x14ac:dyDescent="0.2">
      <c r="A28" s="313" t="s">
        <v>244</v>
      </c>
      <c r="B28" s="314">
        <v>16803874350.9457</v>
      </c>
      <c r="C28" s="314">
        <v>346952293.00955898</v>
      </c>
      <c r="D28" s="315">
        <v>112</v>
      </c>
      <c r="F28" s="313" t="s">
        <v>191</v>
      </c>
      <c r="G28" s="314">
        <v>1671079809.13731</v>
      </c>
      <c r="H28" s="314">
        <v>2473481419.5267501</v>
      </c>
      <c r="I28" s="315">
        <v>1997</v>
      </c>
    </row>
    <row r="29" spans="1:12" x14ac:dyDescent="0.2">
      <c r="A29" s="313" t="s">
        <v>193</v>
      </c>
      <c r="B29" s="314">
        <v>111032126931.27</v>
      </c>
      <c r="C29" s="314">
        <v>1181543564.1089499</v>
      </c>
      <c r="D29" s="315">
        <v>90</v>
      </c>
      <c r="F29" s="313" t="s">
        <v>192</v>
      </c>
      <c r="G29" s="314">
        <v>1911815425.3596499</v>
      </c>
      <c r="H29" s="314">
        <v>3371639288.55375</v>
      </c>
      <c r="I29" s="315">
        <v>1953</v>
      </c>
    </row>
    <row r="30" spans="1:12" x14ac:dyDescent="0.2">
      <c r="A30" s="313" t="s">
        <v>245</v>
      </c>
      <c r="B30" s="314">
        <v>331560675439</v>
      </c>
      <c r="C30" s="314">
        <v>386709944.13627702</v>
      </c>
      <c r="D30" s="315">
        <v>80</v>
      </c>
      <c r="F30" s="313" t="s">
        <v>242</v>
      </c>
      <c r="G30" s="314">
        <v>20979668541.455799</v>
      </c>
      <c r="H30" s="314">
        <v>3587635314.2555399</v>
      </c>
      <c r="I30" s="315">
        <v>2738</v>
      </c>
    </row>
    <row r="31" spans="1:12" x14ac:dyDescent="0.2">
      <c r="A31" s="313" t="s">
        <v>246</v>
      </c>
      <c r="B31" s="314">
        <v>208009696.337524</v>
      </c>
      <c r="C31" s="314">
        <v>72236696.900645703</v>
      </c>
      <c r="D31" s="315">
        <v>63</v>
      </c>
      <c r="F31" s="313" t="s">
        <v>244</v>
      </c>
      <c r="G31" s="314">
        <v>14926711166.831499</v>
      </c>
      <c r="H31" s="314">
        <v>294679768.12122601</v>
      </c>
      <c r="I31" s="315">
        <v>93</v>
      </c>
    </row>
    <row r="32" spans="1:12" x14ac:dyDescent="0.2">
      <c r="A32" s="313" t="s">
        <v>247</v>
      </c>
      <c r="B32" s="314">
        <v>39865139.124256</v>
      </c>
      <c r="C32" s="314">
        <v>35138038.801593304</v>
      </c>
      <c r="D32" s="315">
        <v>45</v>
      </c>
      <c r="F32" s="313" t="s">
        <v>193</v>
      </c>
      <c r="G32" s="314">
        <v>149368740391.68799</v>
      </c>
      <c r="H32" s="314">
        <v>1932760909.00173</v>
      </c>
      <c r="I32" s="315">
        <v>2150</v>
      </c>
    </row>
    <row r="33" spans="1:9" x14ac:dyDescent="0.2">
      <c r="A33" s="313" t="s">
        <v>248</v>
      </c>
      <c r="B33" s="314">
        <v>48800276.015032001</v>
      </c>
      <c r="C33" s="314">
        <v>47417309.442231603</v>
      </c>
      <c r="D33" s="315">
        <v>14</v>
      </c>
      <c r="F33" s="313" t="s">
        <v>245</v>
      </c>
      <c r="G33" s="314">
        <v>1448928198923.0701</v>
      </c>
      <c r="H33" s="314">
        <v>1673226920.6866</v>
      </c>
      <c r="I33" s="315">
        <v>117</v>
      </c>
    </row>
    <row r="34" spans="1:9" x14ac:dyDescent="0.2">
      <c r="A34" s="313" t="s">
        <v>249</v>
      </c>
      <c r="B34" s="314">
        <v>32794294178</v>
      </c>
      <c r="C34" s="314">
        <v>1270967921.05878</v>
      </c>
      <c r="D34" s="315">
        <v>92</v>
      </c>
      <c r="F34" s="313" t="s">
        <v>246</v>
      </c>
      <c r="G34" s="314">
        <v>197092317.79130599</v>
      </c>
      <c r="H34" s="314">
        <v>65528698.334264897</v>
      </c>
      <c r="I34" s="315">
        <v>78</v>
      </c>
    </row>
    <row r="35" spans="1:9" x14ac:dyDescent="0.2">
      <c r="A35" s="313" t="s">
        <v>250</v>
      </c>
      <c r="B35" s="314">
        <v>3886658.4024999999</v>
      </c>
      <c r="C35" s="314">
        <v>164780.11015099401</v>
      </c>
      <c r="D35" s="315">
        <v>10</v>
      </c>
      <c r="F35" s="313" t="s">
        <v>251</v>
      </c>
      <c r="G35" s="314">
        <v>17455462.690000001</v>
      </c>
      <c r="H35" s="314">
        <v>2794566.0298552699</v>
      </c>
      <c r="I35" s="315">
        <v>32</v>
      </c>
    </row>
    <row r="36" spans="1:9" x14ac:dyDescent="0.2">
      <c r="A36" s="313" t="s">
        <v>190</v>
      </c>
      <c r="B36" s="314">
        <v>14719850984.421499</v>
      </c>
      <c r="C36" s="314">
        <v>19279324532.449001</v>
      </c>
      <c r="D36" s="315">
        <v>12847</v>
      </c>
      <c r="F36" s="313" t="s">
        <v>247</v>
      </c>
      <c r="G36" s="314">
        <v>577854352.33136404</v>
      </c>
      <c r="H36" s="314">
        <v>554612267.37462699</v>
      </c>
      <c r="I36" s="315">
        <v>534</v>
      </c>
    </row>
    <row r="37" spans="1:9" x14ac:dyDescent="0.2">
      <c r="A37" s="313" t="s">
        <v>252</v>
      </c>
      <c r="B37" s="314">
        <v>0</v>
      </c>
      <c r="C37" s="314">
        <v>0</v>
      </c>
      <c r="D37" s="315">
        <v>119</v>
      </c>
      <c r="F37" s="313" t="s">
        <v>253</v>
      </c>
      <c r="G37" s="314">
        <v>659996163.57000005</v>
      </c>
      <c r="H37" s="314">
        <v>104045597.95807</v>
      </c>
      <c r="I37" s="315">
        <v>49</v>
      </c>
    </row>
    <row r="38" spans="1:9" ht="12" thickBot="1" x14ac:dyDescent="0.25">
      <c r="A38" s="316" t="s">
        <v>237</v>
      </c>
      <c r="B38" s="317"/>
      <c r="C38" s="317">
        <v>101678481.873208</v>
      </c>
      <c r="D38" s="318">
        <v>12</v>
      </c>
      <c r="F38" s="313" t="s">
        <v>248</v>
      </c>
      <c r="G38" s="314">
        <v>106153489.944684</v>
      </c>
      <c r="H38" s="314">
        <v>104647764.598534</v>
      </c>
      <c r="I38" s="315">
        <v>168</v>
      </c>
    </row>
    <row r="39" spans="1:9" ht="12" thickBot="1" x14ac:dyDescent="0.25">
      <c r="A39" s="319" t="s">
        <v>232</v>
      </c>
      <c r="B39" s="320"/>
      <c r="C39" s="320">
        <v>74119417371.783401</v>
      </c>
      <c r="D39" s="321">
        <v>31295</v>
      </c>
      <c r="F39" s="313" t="s">
        <v>249</v>
      </c>
      <c r="G39" s="314">
        <v>37616807609.452904</v>
      </c>
      <c r="H39" s="314">
        <v>1424112646.68399</v>
      </c>
      <c r="I39" s="315">
        <v>133</v>
      </c>
    </row>
    <row r="40" spans="1:9" x14ac:dyDescent="0.2">
      <c r="F40" s="313" t="s">
        <v>250</v>
      </c>
      <c r="G40" s="314">
        <v>1304329987.8561001</v>
      </c>
      <c r="H40" s="314">
        <v>53754617.745204501</v>
      </c>
      <c r="I40" s="315">
        <v>85</v>
      </c>
    </row>
    <row r="41" spans="1:9" x14ac:dyDescent="0.2">
      <c r="F41" s="313" t="s">
        <v>190</v>
      </c>
      <c r="G41" s="314">
        <v>24767831029.124699</v>
      </c>
      <c r="H41" s="314">
        <v>32860719817.891201</v>
      </c>
      <c r="I41" s="315">
        <v>62927</v>
      </c>
    </row>
    <row r="42" spans="1:9" x14ac:dyDescent="0.2">
      <c r="F42" s="313" t="s">
        <v>254</v>
      </c>
      <c r="G42" s="314">
        <v>673877079.68309796</v>
      </c>
      <c r="H42" s="314">
        <v>61369791.637528501</v>
      </c>
      <c r="I42" s="315">
        <v>27</v>
      </c>
    </row>
    <row r="43" spans="1:9" x14ac:dyDescent="0.2">
      <c r="F43" s="313" t="s">
        <v>252</v>
      </c>
      <c r="G43" s="314">
        <v>0</v>
      </c>
      <c r="H43" s="314">
        <v>0</v>
      </c>
      <c r="I43" s="315">
        <v>19</v>
      </c>
    </row>
    <row r="44" spans="1:9" ht="12" thickBot="1" x14ac:dyDescent="0.25">
      <c r="F44" s="316" t="s">
        <v>237</v>
      </c>
      <c r="G44" s="317"/>
      <c r="H44" s="317">
        <v>16826428.713026099</v>
      </c>
      <c r="I44" s="318">
        <v>24</v>
      </c>
    </row>
    <row r="45" spans="1:9" ht="12" thickBot="1" x14ac:dyDescent="0.25">
      <c r="F45" s="319" t="s">
        <v>232</v>
      </c>
      <c r="G45" s="320"/>
      <c r="H45" s="320">
        <v>212705719364.073</v>
      </c>
      <c r="I45" s="321">
        <v>165068</v>
      </c>
    </row>
    <row r="46" spans="1:9" ht="15" x14ac:dyDescent="0.25">
      <c r="F46"/>
      <c r="G46"/>
      <c r="H46"/>
      <c r="I46"/>
    </row>
    <row r="47" spans="1:9" ht="12" thickBot="1" x14ac:dyDescent="0.25">
      <c r="A47" s="293" t="s">
        <v>255</v>
      </c>
    </row>
    <row r="48" spans="1:9" ht="12" thickBot="1" x14ac:dyDescent="0.25">
      <c r="A48" s="322" t="s">
        <v>234</v>
      </c>
      <c r="B48" s="322" t="s">
        <v>235</v>
      </c>
      <c r="C48" s="322" t="s">
        <v>236</v>
      </c>
      <c r="D48" s="323" t="s">
        <v>226</v>
      </c>
      <c r="F48" s="322" t="s">
        <v>234</v>
      </c>
      <c r="G48" s="322" t="s">
        <v>235</v>
      </c>
      <c r="H48" s="322" t="s">
        <v>236</v>
      </c>
      <c r="I48" s="323" t="s">
        <v>226</v>
      </c>
    </row>
    <row r="49" spans="1:9" x14ac:dyDescent="0.2">
      <c r="A49" s="294" t="s">
        <v>189</v>
      </c>
      <c r="B49" s="324">
        <v>12831955142492.4</v>
      </c>
      <c r="C49" s="324">
        <v>12831955188750.5</v>
      </c>
      <c r="D49" s="324">
        <v>123103</v>
      </c>
      <c r="F49" s="294" t="s">
        <v>189</v>
      </c>
      <c r="G49" s="324">
        <v>25842307893576.398</v>
      </c>
      <c r="H49" s="324">
        <v>25842307896806.699</v>
      </c>
      <c r="I49" s="324">
        <v>149765</v>
      </c>
    </row>
    <row r="50" spans="1:9" x14ac:dyDescent="0.2">
      <c r="A50" s="295" t="s">
        <v>240</v>
      </c>
      <c r="B50" s="325">
        <v>249869284.24000001</v>
      </c>
      <c r="C50" s="325">
        <v>105654976.341498</v>
      </c>
      <c r="D50" s="325">
        <v>19</v>
      </c>
      <c r="F50" s="295" t="s">
        <v>240</v>
      </c>
      <c r="G50" s="325">
        <v>785462526.85000002</v>
      </c>
      <c r="H50" s="325">
        <v>318952153.98737401</v>
      </c>
      <c r="I50" s="325">
        <v>74</v>
      </c>
    </row>
    <row r="51" spans="1:9" x14ac:dyDescent="0.2">
      <c r="A51" s="295" t="s">
        <v>239</v>
      </c>
      <c r="B51" s="325">
        <v>25295873634.040001</v>
      </c>
      <c r="C51" s="325">
        <v>26410359950.662399</v>
      </c>
      <c r="D51" s="325">
        <v>756</v>
      </c>
      <c r="F51" s="295" t="s">
        <v>239</v>
      </c>
      <c r="G51" s="325">
        <v>18721366537.959999</v>
      </c>
      <c r="H51" s="325">
        <v>19328726780.194302</v>
      </c>
      <c r="I51" s="325">
        <v>1090</v>
      </c>
    </row>
    <row r="52" spans="1:9" x14ac:dyDescent="0.2">
      <c r="A52" s="295" t="s">
        <v>241</v>
      </c>
      <c r="B52" s="325">
        <v>2281250000</v>
      </c>
      <c r="C52" s="325">
        <v>3166019018.9960098</v>
      </c>
      <c r="D52" s="325">
        <v>54</v>
      </c>
      <c r="F52" s="295" t="s">
        <v>241</v>
      </c>
      <c r="G52" s="325">
        <v>4835811500</v>
      </c>
      <c r="H52" s="325">
        <v>6611208163.8027802</v>
      </c>
      <c r="I52" s="325">
        <v>328</v>
      </c>
    </row>
    <row r="53" spans="1:9" x14ac:dyDescent="0.2">
      <c r="A53" s="295" t="s">
        <v>256</v>
      </c>
      <c r="B53" s="325">
        <v>148991625347.63</v>
      </c>
      <c r="C53" s="325">
        <v>31449634419.261398</v>
      </c>
      <c r="D53" s="325">
        <v>739</v>
      </c>
      <c r="F53" s="295" t="s">
        <v>257</v>
      </c>
      <c r="G53" s="325">
        <v>19964175076</v>
      </c>
      <c r="H53" s="325">
        <v>40316576.994258501</v>
      </c>
      <c r="I53" s="325">
        <v>17</v>
      </c>
    </row>
    <row r="54" spans="1:9" x14ac:dyDescent="0.2">
      <c r="A54" s="295" t="s">
        <v>191</v>
      </c>
      <c r="B54" s="325">
        <v>435469403425.47998</v>
      </c>
      <c r="C54" s="325">
        <v>632218626892.51294</v>
      </c>
      <c r="D54" s="325">
        <v>6585</v>
      </c>
      <c r="F54" s="295" t="s">
        <v>256</v>
      </c>
      <c r="G54" s="325">
        <v>189397208546.16</v>
      </c>
      <c r="H54" s="325">
        <v>37757343427.472397</v>
      </c>
      <c r="I54" s="325">
        <v>1087</v>
      </c>
    </row>
    <row r="55" spans="1:9" x14ac:dyDescent="0.2">
      <c r="A55" s="295" t="s">
        <v>192</v>
      </c>
      <c r="B55" s="325">
        <v>249804435894.64999</v>
      </c>
      <c r="C55" s="325">
        <v>510662335766.72302</v>
      </c>
      <c r="D55" s="325">
        <v>8767</v>
      </c>
      <c r="F55" s="295" t="s">
        <v>258</v>
      </c>
      <c r="G55" s="325">
        <v>130670383650</v>
      </c>
      <c r="H55" s="325">
        <v>59100786.950953603</v>
      </c>
      <c r="I55" s="325">
        <v>35</v>
      </c>
    </row>
    <row r="56" spans="1:9" x14ac:dyDescent="0.2">
      <c r="A56" s="295" t="s">
        <v>242</v>
      </c>
      <c r="B56" s="325">
        <v>342079124031.70001</v>
      </c>
      <c r="C56" s="325">
        <v>57798710388.306198</v>
      </c>
      <c r="D56" s="325">
        <v>1750</v>
      </c>
      <c r="F56" s="295" t="s">
        <v>259</v>
      </c>
      <c r="G56" s="325">
        <v>76576505000</v>
      </c>
      <c r="H56" s="325">
        <v>4187356542.13063</v>
      </c>
      <c r="I56" s="325">
        <v>19</v>
      </c>
    </row>
    <row r="57" spans="1:9" x14ac:dyDescent="0.2">
      <c r="A57" s="295" t="s">
        <v>244</v>
      </c>
      <c r="B57" s="325">
        <v>1778216397000</v>
      </c>
      <c r="C57" s="325">
        <v>36715119592.144897</v>
      </c>
      <c r="D57" s="325">
        <v>1350</v>
      </c>
      <c r="F57" s="295" t="s">
        <v>191</v>
      </c>
      <c r="G57" s="325">
        <v>485175553099.89001</v>
      </c>
      <c r="H57" s="325">
        <v>718142071515.25806</v>
      </c>
      <c r="I57" s="325">
        <v>9126</v>
      </c>
    </row>
    <row r="58" spans="1:9" x14ac:dyDescent="0.2">
      <c r="A58" s="295" t="s">
        <v>193</v>
      </c>
      <c r="B58" s="325">
        <v>3294119962965.5801</v>
      </c>
      <c r="C58" s="325">
        <v>35054234744.634499</v>
      </c>
      <c r="D58" s="325">
        <v>813</v>
      </c>
      <c r="F58" s="295" t="s">
        <v>192</v>
      </c>
      <c r="G58" s="325">
        <v>235887870581.89001</v>
      </c>
      <c r="H58" s="325">
        <v>416007111145.45203</v>
      </c>
      <c r="I58" s="325">
        <v>9027</v>
      </c>
    </row>
    <row r="59" spans="1:9" x14ac:dyDescent="0.2">
      <c r="A59" s="295" t="s">
        <v>245</v>
      </c>
      <c r="B59" s="325">
        <v>140152123576286</v>
      </c>
      <c r="C59" s="325">
        <v>163463956655.914</v>
      </c>
      <c r="D59" s="325">
        <v>3769</v>
      </c>
      <c r="F59" s="295" t="s">
        <v>242</v>
      </c>
      <c r="G59" s="325">
        <v>502217789849.70001</v>
      </c>
      <c r="H59" s="325">
        <v>85881923003.304504</v>
      </c>
      <c r="I59" s="325">
        <v>2765</v>
      </c>
    </row>
    <row r="60" spans="1:9" x14ac:dyDescent="0.2">
      <c r="A60" s="295" t="s">
        <v>260</v>
      </c>
      <c r="B60" s="325">
        <v>92009180000</v>
      </c>
      <c r="C60" s="325">
        <v>7694115404.4292002</v>
      </c>
      <c r="D60" s="325">
        <v>242</v>
      </c>
      <c r="F60" s="295" t="s">
        <v>261</v>
      </c>
      <c r="G60" s="325">
        <v>696362008395</v>
      </c>
      <c r="H60" s="325">
        <v>3252953505.5911698</v>
      </c>
      <c r="I60" s="325">
        <v>43</v>
      </c>
    </row>
    <row r="61" spans="1:9" x14ac:dyDescent="0.2">
      <c r="A61" s="295" t="s">
        <v>246</v>
      </c>
      <c r="B61" s="325">
        <v>130847196186</v>
      </c>
      <c r="C61" s="325">
        <v>45440041582.726501</v>
      </c>
      <c r="D61" s="325">
        <v>1648</v>
      </c>
      <c r="F61" s="295" t="s">
        <v>262</v>
      </c>
      <c r="G61" s="325">
        <v>1211985021655</v>
      </c>
      <c r="H61" s="325">
        <v>122208085.688539</v>
      </c>
      <c r="I61" s="325">
        <v>46</v>
      </c>
    </row>
    <row r="62" spans="1:9" x14ac:dyDescent="0.2">
      <c r="A62" s="295" t="s">
        <v>251</v>
      </c>
      <c r="B62" s="325">
        <v>30126761400</v>
      </c>
      <c r="C62" s="325">
        <v>4954905648.28263</v>
      </c>
      <c r="D62" s="325">
        <v>140</v>
      </c>
      <c r="F62" s="295" t="s">
        <v>244</v>
      </c>
      <c r="G62" s="325">
        <v>1870003711000</v>
      </c>
      <c r="H62" s="325">
        <v>36917191857.2257</v>
      </c>
      <c r="I62" s="325">
        <v>1548</v>
      </c>
    </row>
    <row r="63" spans="1:9" x14ac:dyDescent="0.2">
      <c r="A63" s="295" t="s">
        <v>247</v>
      </c>
      <c r="B63" s="325">
        <v>4707534542986.5801</v>
      </c>
      <c r="C63" s="325">
        <v>4149327835423.4399</v>
      </c>
      <c r="D63" s="325">
        <v>65595</v>
      </c>
      <c r="F63" s="295" t="s">
        <v>193</v>
      </c>
      <c r="G63" s="325">
        <v>39555064754045.602</v>
      </c>
      <c r="H63" s="325">
        <v>511823844193.74701</v>
      </c>
      <c r="I63" s="325">
        <v>2634</v>
      </c>
    </row>
    <row r="64" spans="1:9" x14ac:dyDescent="0.2">
      <c r="A64" s="295" t="s">
        <v>263</v>
      </c>
      <c r="B64" s="325">
        <v>26750900000</v>
      </c>
      <c r="C64" s="325">
        <v>776184966.96004295</v>
      </c>
      <c r="D64" s="325">
        <v>424</v>
      </c>
      <c r="F64" s="295" t="s">
        <v>245</v>
      </c>
      <c r="G64" s="325">
        <v>112549545716531</v>
      </c>
      <c r="H64" s="325">
        <v>129972575551.996</v>
      </c>
      <c r="I64" s="325">
        <v>3664</v>
      </c>
    </row>
    <row r="65" spans="1:9" x14ac:dyDescent="0.2">
      <c r="A65" s="295" t="s">
        <v>264</v>
      </c>
      <c r="B65" s="325">
        <v>22928000</v>
      </c>
      <c r="C65" s="325">
        <v>7941278.4865803597</v>
      </c>
      <c r="D65" s="325">
        <v>18</v>
      </c>
      <c r="F65" s="295" t="s">
        <v>260</v>
      </c>
      <c r="G65" s="325">
        <v>121321361000</v>
      </c>
      <c r="H65" s="325">
        <v>8739685523.0368404</v>
      </c>
      <c r="I65" s="325">
        <v>281</v>
      </c>
    </row>
    <row r="66" spans="1:9" x14ac:dyDescent="0.2">
      <c r="A66" s="295" t="s">
        <v>253</v>
      </c>
      <c r="B66" s="325">
        <v>20719966947.360001</v>
      </c>
      <c r="C66" s="325">
        <v>3209339790.4331398</v>
      </c>
      <c r="D66" s="325">
        <v>99</v>
      </c>
      <c r="F66" s="295" t="s">
        <v>246</v>
      </c>
      <c r="G66" s="325">
        <v>178521511186</v>
      </c>
      <c r="H66" s="325">
        <v>59354328894.094101</v>
      </c>
      <c r="I66" s="325">
        <v>2024</v>
      </c>
    </row>
    <row r="67" spans="1:9" x14ac:dyDescent="0.2">
      <c r="A67" s="295" t="s">
        <v>248</v>
      </c>
      <c r="B67" s="325">
        <v>224192531070.35001</v>
      </c>
      <c r="C67" s="325">
        <v>217839067490.629</v>
      </c>
      <c r="D67" s="325">
        <v>4794</v>
      </c>
      <c r="F67" s="295" t="s">
        <v>251</v>
      </c>
      <c r="G67" s="325">
        <v>33559759000</v>
      </c>
      <c r="H67" s="325">
        <v>5372814467.1443005</v>
      </c>
      <c r="I67" s="325">
        <v>354</v>
      </c>
    </row>
    <row r="68" spans="1:9" x14ac:dyDescent="0.2">
      <c r="A68" s="295" t="s">
        <v>249</v>
      </c>
      <c r="B68" s="325">
        <v>847665615198</v>
      </c>
      <c r="C68" s="325">
        <v>32851928413.326099</v>
      </c>
      <c r="D68" s="325">
        <v>842</v>
      </c>
      <c r="F68" s="295" t="s">
        <v>247</v>
      </c>
      <c r="G68" s="325">
        <v>5353400839757.0303</v>
      </c>
      <c r="H68" s="325">
        <v>5138079804926.8799</v>
      </c>
      <c r="I68" s="325">
        <v>84283</v>
      </c>
    </row>
    <row r="69" spans="1:9" x14ac:dyDescent="0.2">
      <c r="A69" s="295" t="s">
        <v>250</v>
      </c>
      <c r="B69" s="325">
        <v>371521016625</v>
      </c>
      <c r="C69" s="325">
        <v>15751133159.399599</v>
      </c>
      <c r="D69" s="325">
        <v>673</v>
      </c>
      <c r="F69" s="295" t="s">
        <v>263</v>
      </c>
      <c r="G69" s="325">
        <v>26225900000</v>
      </c>
      <c r="H69" s="325">
        <v>741586891.41794205</v>
      </c>
      <c r="I69" s="325">
        <v>403</v>
      </c>
    </row>
    <row r="70" spans="1:9" x14ac:dyDescent="0.2">
      <c r="A70" s="295" t="s">
        <v>190</v>
      </c>
      <c r="B70" s="325">
        <v>1848298014591.52</v>
      </c>
      <c r="C70" s="325">
        <v>2420808287645.2798</v>
      </c>
      <c r="D70" s="325">
        <v>22825</v>
      </c>
      <c r="F70" s="295" t="s">
        <v>264</v>
      </c>
      <c r="G70" s="325">
        <v>12754812000</v>
      </c>
      <c r="H70" s="325">
        <v>4256149369.74757</v>
      </c>
      <c r="I70" s="325">
        <v>66</v>
      </c>
    </row>
    <row r="71" spans="1:9" x14ac:dyDescent="0.2">
      <c r="A71" s="295" t="s">
        <v>254</v>
      </c>
      <c r="B71" s="325">
        <v>2362437000</v>
      </c>
      <c r="C71" s="325">
        <v>252466446.24973401</v>
      </c>
      <c r="D71" s="325">
        <v>26</v>
      </c>
      <c r="F71" s="295" t="s">
        <v>253</v>
      </c>
      <c r="G71" s="325">
        <v>40214122030.379997</v>
      </c>
      <c r="H71" s="325">
        <v>6339585900.58671</v>
      </c>
      <c r="I71" s="325">
        <v>519</v>
      </c>
    </row>
    <row r="72" spans="1:9" ht="12" thickBot="1" x14ac:dyDescent="0.25">
      <c r="A72" s="326" t="s">
        <v>237</v>
      </c>
      <c r="B72" s="327"/>
      <c r="C72" s="327">
        <v>2350263101.4182401</v>
      </c>
      <c r="D72" s="327">
        <v>28</v>
      </c>
      <c r="F72" s="295" t="s">
        <v>248</v>
      </c>
      <c r="G72" s="325">
        <v>314482611849.29999</v>
      </c>
      <c r="H72" s="325">
        <v>310021859406.47699</v>
      </c>
      <c r="I72" s="325">
        <v>6685</v>
      </c>
    </row>
    <row r="73" spans="1:9" x14ac:dyDescent="0.2">
      <c r="A73" s="328" t="s">
        <v>232</v>
      </c>
      <c r="B73" s="329"/>
      <c r="C73" s="329">
        <v>21230263351507</v>
      </c>
      <c r="D73" s="330">
        <v>245059</v>
      </c>
      <c r="F73" s="295" t="s">
        <v>249</v>
      </c>
      <c r="G73" s="325">
        <v>1090342546870</v>
      </c>
      <c r="H73" s="325">
        <v>41278638696.2034</v>
      </c>
      <c r="I73" s="325">
        <v>1105</v>
      </c>
    </row>
    <row r="74" spans="1:9" x14ac:dyDescent="0.2">
      <c r="F74" s="295" t="s">
        <v>250</v>
      </c>
      <c r="G74" s="325">
        <v>432602031000</v>
      </c>
      <c r="H74" s="325">
        <v>17828584045.994999</v>
      </c>
      <c r="I74" s="325">
        <v>586</v>
      </c>
    </row>
    <row r="75" spans="1:9" x14ac:dyDescent="0.2">
      <c r="F75" s="295" t="s">
        <v>190</v>
      </c>
      <c r="G75" s="325">
        <v>2217640769465.1099</v>
      </c>
      <c r="H75" s="325">
        <v>2942254890887.8301</v>
      </c>
      <c r="I75" s="325">
        <v>29144</v>
      </c>
    </row>
    <row r="76" spans="1:9" x14ac:dyDescent="0.2">
      <c r="F76" s="295" t="s">
        <v>254</v>
      </c>
      <c r="G76" s="325">
        <v>7676639400</v>
      </c>
      <c r="H76" s="325">
        <v>699109340.05351698</v>
      </c>
      <c r="I76" s="325">
        <v>69</v>
      </c>
    </row>
    <row r="77" spans="1:9" ht="12" thickBot="1" x14ac:dyDescent="0.25">
      <c r="F77" s="326" t="s">
        <v>237</v>
      </c>
      <c r="G77" s="327"/>
      <c r="H77" s="327">
        <v>1154654739.25951</v>
      </c>
      <c r="I77" s="327">
        <v>18</v>
      </c>
    </row>
    <row r="78" spans="1:9" x14ac:dyDescent="0.2">
      <c r="F78" s="328" t="s">
        <v>232</v>
      </c>
      <c r="G78" s="329"/>
      <c r="H78" s="329">
        <v>36348852473185.203</v>
      </c>
      <c r="I78" s="330">
        <v>306805</v>
      </c>
    </row>
    <row r="80" spans="1:9" ht="12" thickBot="1" x14ac:dyDescent="0.25">
      <c r="A80" s="293" t="s">
        <v>265</v>
      </c>
    </row>
    <row r="81" spans="1:9" ht="12" thickBot="1" x14ac:dyDescent="0.25">
      <c r="A81" s="307" t="s">
        <v>234</v>
      </c>
      <c r="B81" s="308" t="s">
        <v>235</v>
      </c>
      <c r="C81" s="308" t="s">
        <v>236</v>
      </c>
      <c r="D81" s="309" t="s">
        <v>226</v>
      </c>
      <c r="F81" s="307" t="s">
        <v>234</v>
      </c>
      <c r="G81" s="308" t="s">
        <v>235</v>
      </c>
      <c r="H81" s="308" t="s">
        <v>236</v>
      </c>
      <c r="I81" s="309" t="s">
        <v>226</v>
      </c>
    </row>
    <row r="82" spans="1:9" x14ac:dyDescent="0.2">
      <c r="A82" s="310" t="s">
        <v>266</v>
      </c>
      <c r="B82" s="311">
        <v>1982763130</v>
      </c>
      <c r="C82" s="311">
        <v>1982763137.14768</v>
      </c>
      <c r="D82" s="312">
        <v>27</v>
      </c>
      <c r="F82" s="310" t="s">
        <v>266</v>
      </c>
      <c r="G82" s="311">
        <v>9972976812.3400002</v>
      </c>
      <c r="H82" s="311">
        <v>9972976813.5866203</v>
      </c>
      <c r="I82" s="312">
        <v>127</v>
      </c>
    </row>
    <row r="83" spans="1:9" x14ac:dyDescent="0.2">
      <c r="A83" s="313" t="s">
        <v>267</v>
      </c>
      <c r="B83" s="314">
        <v>42121592106.518097</v>
      </c>
      <c r="C83" s="314">
        <v>42121592258.362701</v>
      </c>
      <c r="D83" s="315">
        <v>352</v>
      </c>
      <c r="F83" s="313" t="s">
        <v>267</v>
      </c>
      <c r="G83" s="314">
        <v>37276936215.792297</v>
      </c>
      <c r="H83" s="314">
        <v>37276936220.451897</v>
      </c>
      <c r="I83" s="315">
        <v>400</v>
      </c>
    </row>
    <row r="84" spans="1:9" x14ac:dyDescent="0.2">
      <c r="A84" s="313" t="s">
        <v>268</v>
      </c>
      <c r="B84" s="314">
        <v>9538358853.2700005</v>
      </c>
      <c r="C84" s="314">
        <v>9538358887.6549301</v>
      </c>
      <c r="D84" s="315">
        <v>91</v>
      </c>
      <c r="F84" s="313" t="s">
        <v>268</v>
      </c>
      <c r="G84" s="314">
        <v>14731120315.836599</v>
      </c>
      <c r="H84" s="314">
        <v>14731120317.677999</v>
      </c>
      <c r="I84" s="315">
        <v>112</v>
      </c>
    </row>
    <row r="85" spans="1:9" x14ac:dyDescent="0.2">
      <c r="A85" s="313" t="s">
        <v>269</v>
      </c>
      <c r="B85" s="314">
        <v>1060277425.17248</v>
      </c>
      <c r="C85" s="314">
        <v>1060277428.9946899</v>
      </c>
      <c r="D85" s="315">
        <v>26</v>
      </c>
      <c r="F85" s="313" t="s">
        <v>269</v>
      </c>
      <c r="G85" s="314">
        <v>1406563730.51858</v>
      </c>
      <c r="H85" s="314">
        <v>1406563730.6944001</v>
      </c>
      <c r="I85" s="315">
        <v>27</v>
      </c>
    </row>
    <row r="86" spans="1:9" x14ac:dyDescent="0.2">
      <c r="A86" s="313" t="s">
        <v>270</v>
      </c>
      <c r="B86" s="314">
        <v>6337540974.7477798</v>
      </c>
      <c r="C86" s="314">
        <v>6337540997.5940399</v>
      </c>
      <c r="D86" s="315">
        <v>63</v>
      </c>
      <c r="F86" s="313" t="s">
        <v>270</v>
      </c>
      <c r="G86" s="314">
        <v>6979343935.7399998</v>
      </c>
      <c r="H86" s="314">
        <v>6979343936.6124201</v>
      </c>
      <c r="I86" s="315">
        <v>89</v>
      </c>
    </row>
    <row r="87" spans="1:9" x14ac:dyDescent="0.2">
      <c r="A87" s="313" t="s">
        <v>271</v>
      </c>
      <c r="B87" s="314">
        <v>6462491928.8430405</v>
      </c>
      <c r="C87" s="314">
        <v>6462491952.13974</v>
      </c>
      <c r="D87" s="315">
        <v>195</v>
      </c>
      <c r="F87" s="313" t="s">
        <v>271</v>
      </c>
      <c r="G87" s="314">
        <v>9265075866.8507004</v>
      </c>
      <c r="H87" s="314">
        <v>9265075868.0088291</v>
      </c>
      <c r="I87" s="315">
        <v>222</v>
      </c>
    </row>
    <row r="88" spans="1:9" x14ac:dyDescent="0.2">
      <c r="A88" s="313" t="s">
        <v>272</v>
      </c>
      <c r="B88" s="314">
        <v>99189009.347000003</v>
      </c>
      <c r="C88" s="314">
        <v>99189009.704567403</v>
      </c>
      <c r="D88" s="315">
        <v>13</v>
      </c>
      <c r="F88" s="313" t="s">
        <v>273</v>
      </c>
      <c r="G88" s="314">
        <v>1702008011005.1399</v>
      </c>
      <c r="H88" s="314">
        <v>1702008011217.8899</v>
      </c>
      <c r="I88" s="315">
        <v>16239</v>
      </c>
    </row>
    <row r="89" spans="1:9" x14ac:dyDescent="0.2">
      <c r="A89" s="313" t="s">
        <v>273</v>
      </c>
      <c r="B89" s="314">
        <v>1532581907322.6299</v>
      </c>
      <c r="C89" s="314">
        <v>1532581912847.45</v>
      </c>
      <c r="D89" s="315">
        <v>14827</v>
      </c>
      <c r="F89" s="313" t="s">
        <v>274</v>
      </c>
      <c r="G89" s="314">
        <v>3602798951.0008001</v>
      </c>
      <c r="H89" s="314">
        <v>3719681275.7586899</v>
      </c>
      <c r="I89" s="315">
        <v>71</v>
      </c>
    </row>
    <row r="90" spans="1:9" x14ac:dyDescent="0.2">
      <c r="A90" s="313" t="s">
        <v>274</v>
      </c>
      <c r="B90" s="314">
        <v>3654720630.9944</v>
      </c>
      <c r="C90" s="314">
        <v>3815740416.0094399</v>
      </c>
      <c r="D90" s="315">
        <v>69</v>
      </c>
      <c r="F90" s="313" t="s">
        <v>275</v>
      </c>
      <c r="G90" s="314">
        <v>2428000000</v>
      </c>
      <c r="H90" s="314">
        <v>3319404286.4808002</v>
      </c>
      <c r="I90" s="315">
        <v>22</v>
      </c>
    </row>
    <row r="91" spans="1:9" x14ac:dyDescent="0.2">
      <c r="A91" s="313" t="s">
        <v>275</v>
      </c>
      <c r="B91" s="314">
        <v>2343000000</v>
      </c>
      <c r="C91" s="314">
        <v>3251718383.1266398</v>
      </c>
      <c r="D91" s="315">
        <v>22</v>
      </c>
      <c r="F91" s="313" t="s">
        <v>276</v>
      </c>
      <c r="G91" s="314">
        <v>1385000000</v>
      </c>
      <c r="H91" s="314">
        <v>1893482263.911</v>
      </c>
      <c r="I91" s="315">
        <v>11</v>
      </c>
    </row>
    <row r="92" spans="1:9" x14ac:dyDescent="0.2">
      <c r="A92" s="313" t="s">
        <v>276</v>
      </c>
      <c r="B92" s="314">
        <v>2010000000</v>
      </c>
      <c r="C92" s="314">
        <v>2789566346.6003199</v>
      </c>
      <c r="D92" s="315">
        <v>14</v>
      </c>
      <c r="F92" s="313" t="s">
        <v>277</v>
      </c>
      <c r="G92" s="314">
        <v>10803113599.999701</v>
      </c>
      <c r="H92" s="314">
        <v>14769316965.0651</v>
      </c>
      <c r="I92" s="315">
        <v>132</v>
      </c>
    </row>
    <row r="93" spans="1:9" x14ac:dyDescent="0.2">
      <c r="A93" s="313" t="s">
        <v>277</v>
      </c>
      <c r="B93" s="314">
        <v>12645673600.022499</v>
      </c>
      <c r="C93" s="314">
        <v>17550221644.136799</v>
      </c>
      <c r="D93" s="315">
        <v>152</v>
      </c>
      <c r="F93" s="313" t="s">
        <v>278</v>
      </c>
      <c r="G93" s="314">
        <v>4613360000</v>
      </c>
      <c r="H93" s="314">
        <v>919697915.35819197</v>
      </c>
      <c r="I93" s="315">
        <v>20</v>
      </c>
    </row>
    <row r="94" spans="1:9" x14ac:dyDescent="0.2">
      <c r="A94" s="313" t="s">
        <v>279</v>
      </c>
      <c r="B94" s="314">
        <v>14101000000.0054</v>
      </c>
      <c r="C94" s="314">
        <v>2976484711.2142</v>
      </c>
      <c r="D94" s="315">
        <v>35</v>
      </c>
      <c r="F94" s="313" t="s">
        <v>279</v>
      </c>
      <c r="G94" s="314">
        <v>7618000000</v>
      </c>
      <c r="H94" s="314">
        <v>1518688920.6996</v>
      </c>
      <c r="I94" s="315">
        <v>20</v>
      </c>
    </row>
    <row r="95" spans="1:9" x14ac:dyDescent="0.2">
      <c r="A95" s="313" t="s">
        <v>280</v>
      </c>
      <c r="B95" s="314">
        <v>97872437904.330002</v>
      </c>
      <c r="C95" s="314">
        <v>20659230910.6721</v>
      </c>
      <c r="D95" s="315">
        <v>770</v>
      </c>
      <c r="F95" s="313" t="s">
        <v>280</v>
      </c>
      <c r="G95" s="314">
        <v>275238625257</v>
      </c>
      <c r="H95" s="314">
        <v>54870287572.380501</v>
      </c>
      <c r="I95" s="315">
        <v>2132</v>
      </c>
    </row>
    <row r="96" spans="1:9" x14ac:dyDescent="0.2">
      <c r="A96" s="313" t="s">
        <v>281</v>
      </c>
      <c r="B96" s="314">
        <v>29588073290.200001</v>
      </c>
      <c r="C96" s="314">
        <v>42956246571.583504</v>
      </c>
      <c r="D96" s="315">
        <v>186</v>
      </c>
      <c r="F96" s="313" t="s">
        <v>281</v>
      </c>
      <c r="G96" s="314">
        <v>39478398075.091103</v>
      </c>
      <c r="H96" s="314">
        <v>58434722014.760803</v>
      </c>
      <c r="I96" s="315">
        <v>285</v>
      </c>
    </row>
    <row r="97" spans="1:9" x14ac:dyDescent="0.2">
      <c r="A97" s="313" t="s">
        <v>282</v>
      </c>
      <c r="B97" s="314">
        <v>946900000</v>
      </c>
      <c r="C97" s="314">
        <v>1374718437.38148</v>
      </c>
      <c r="D97" s="315">
        <v>11</v>
      </c>
      <c r="F97" s="313" t="s">
        <v>282</v>
      </c>
      <c r="G97" s="314">
        <v>2862218923.2600002</v>
      </c>
      <c r="H97" s="314">
        <v>4236569244.9819698</v>
      </c>
      <c r="I97" s="315">
        <v>32</v>
      </c>
    </row>
    <row r="98" spans="1:9" x14ac:dyDescent="0.2">
      <c r="A98" s="313" t="s">
        <v>283</v>
      </c>
      <c r="B98" s="314">
        <v>7243161453.908</v>
      </c>
      <c r="C98" s="314">
        <v>10515690775.8139</v>
      </c>
      <c r="D98" s="315">
        <v>47</v>
      </c>
      <c r="F98" s="313" t="s">
        <v>283</v>
      </c>
      <c r="G98" s="314">
        <v>9794951871.118</v>
      </c>
      <c r="H98" s="314">
        <v>14498189329.9737</v>
      </c>
      <c r="I98" s="315">
        <v>48</v>
      </c>
    </row>
    <row r="99" spans="1:9" x14ac:dyDescent="0.2">
      <c r="A99" s="313" t="s">
        <v>284</v>
      </c>
      <c r="B99" s="314">
        <v>742086210.95000005</v>
      </c>
      <c r="C99" s="314">
        <v>1077367827.9855599</v>
      </c>
      <c r="D99" s="315">
        <v>13</v>
      </c>
      <c r="F99" s="313" t="s">
        <v>284</v>
      </c>
      <c r="G99" s="314">
        <v>345262152.50999999</v>
      </c>
      <c r="H99" s="314">
        <v>511046518.80161798</v>
      </c>
      <c r="I99" s="315">
        <v>15</v>
      </c>
    </row>
    <row r="100" spans="1:9" x14ac:dyDescent="0.2">
      <c r="A100" s="313" t="s">
        <v>285</v>
      </c>
      <c r="B100" s="314">
        <v>12688459730.799999</v>
      </c>
      <c r="C100" s="314">
        <v>18421226670.084702</v>
      </c>
      <c r="D100" s="315">
        <v>93</v>
      </c>
      <c r="F100" s="313" t="s">
        <v>285</v>
      </c>
      <c r="G100" s="314">
        <v>14983007981.98</v>
      </c>
      <c r="H100" s="314">
        <v>22177391917.134499</v>
      </c>
      <c r="I100" s="315">
        <v>110</v>
      </c>
    </row>
    <row r="101" spans="1:9" x14ac:dyDescent="0.2">
      <c r="A101" s="313" t="s">
        <v>286</v>
      </c>
      <c r="B101" s="314">
        <v>139894682380.785</v>
      </c>
      <c r="C101" s="314">
        <v>203100432105.28201</v>
      </c>
      <c r="D101" s="315">
        <v>1867</v>
      </c>
      <c r="F101" s="313" t="s">
        <v>286</v>
      </c>
      <c r="G101" s="314">
        <v>171791967321.64899</v>
      </c>
      <c r="H101" s="314">
        <v>254281235923.38199</v>
      </c>
      <c r="I101" s="315">
        <v>2302</v>
      </c>
    </row>
    <row r="102" spans="1:9" x14ac:dyDescent="0.2">
      <c r="A102" s="313" t="s">
        <v>287</v>
      </c>
      <c r="B102" s="314">
        <v>5760383407.5100002</v>
      </c>
      <c r="C102" s="314">
        <v>11775654964.8762</v>
      </c>
      <c r="D102" s="315">
        <v>64</v>
      </c>
      <c r="F102" s="313" t="s">
        <v>287</v>
      </c>
      <c r="G102" s="314">
        <v>7101958837.3745203</v>
      </c>
      <c r="H102" s="314">
        <v>12524871974.6462</v>
      </c>
      <c r="I102" s="315">
        <v>84</v>
      </c>
    </row>
    <row r="103" spans="1:9" x14ac:dyDescent="0.2">
      <c r="A103" s="313" t="s">
        <v>288</v>
      </c>
      <c r="B103" s="314">
        <v>2477325180.8699999</v>
      </c>
      <c r="C103" s="314">
        <v>5064268209.5938196</v>
      </c>
      <c r="D103" s="315">
        <v>34</v>
      </c>
      <c r="F103" s="313" t="s">
        <v>288</v>
      </c>
      <c r="G103" s="314">
        <v>4009268335.8899999</v>
      </c>
      <c r="H103" s="314">
        <v>7070665117.7365999</v>
      </c>
      <c r="I103" s="315">
        <v>41</v>
      </c>
    </row>
    <row r="104" spans="1:9" x14ac:dyDescent="0.2">
      <c r="A104" s="313" t="s">
        <v>289</v>
      </c>
      <c r="B104" s="314">
        <v>1606419000</v>
      </c>
      <c r="C104" s="314">
        <v>3283919582.2207298</v>
      </c>
      <c r="D104" s="315">
        <v>23</v>
      </c>
      <c r="F104" s="313" t="s">
        <v>289</v>
      </c>
      <c r="G104" s="314">
        <v>1663919000</v>
      </c>
      <c r="H104" s="314">
        <v>2934454131.37395</v>
      </c>
      <c r="I104" s="315">
        <v>19</v>
      </c>
    </row>
    <row r="105" spans="1:9" x14ac:dyDescent="0.2">
      <c r="A105" s="313" t="s">
        <v>290</v>
      </c>
      <c r="B105" s="314">
        <v>46209279201.616898</v>
      </c>
      <c r="C105" s="314">
        <v>94463248287.336304</v>
      </c>
      <c r="D105" s="315">
        <v>859</v>
      </c>
      <c r="F105" s="313" t="s">
        <v>290</v>
      </c>
      <c r="G105" s="314">
        <v>51558419075.997002</v>
      </c>
      <c r="H105" s="314">
        <v>90927392417.941498</v>
      </c>
      <c r="I105" s="315">
        <v>968</v>
      </c>
    </row>
    <row r="106" spans="1:9" x14ac:dyDescent="0.2">
      <c r="A106" s="313" t="s">
        <v>291</v>
      </c>
      <c r="B106" s="314">
        <v>9315000000</v>
      </c>
      <c r="C106" s="314">
        <v>1573890218.50156</v>
      </c>
      <c r="D106" s="315">
        <v>45</v>
      </c>
      <c r="F106" s="313" t="s">
        <v>291</v>
      </c>
      <c r="G106" s="314">
        <v>10731975000</v>
      </c>
      <c r="H106" s="314">
        <v>1835225014.4289401</v>
      </c>
      <c r="I106" s="315">
        <v>43</v>
      </c>
    </row>
    <row r="107" spans="1:9" x14ac:dyDescent="0.2">
      <c r="A107" s="313" t="s">
        <v>292</v>
      </c>
      <c r="B107" s="314">
        <v>95133551064.369995</v>
      </c>
      <c r="C107" s="314">
        <v>16074048896.5679</v>
      </c>
      <c r="D107" s="315">
        <v>496</v>
      </c>
      <c r="F107" s="313" t="s">
        <v>292</v>
      </c>
      <c r="G107" s="314">
        <v>133883307296.24001</v>
      </c>
      <c r="H107" s="314">
        <v>22894760243.528</v>
      </c>
      <c r="I107" s="315">
        <v>660</v>
      </c>
    </row>
    <row r="108" spans="1:9" x14ac:dyDescent="0.2">
      <c r="A108" s="313" t="s">
        <v>293</v>
      </c>
      <c r="B108" s="314">
        <v>23733139023060</v>
      </c>
      <c r="C108" s="314">
        <v>2328227429.2231698</v>
      </c>
      <c r="D108" s="315">
        <v>322</v>
      </c>
      <c r="F108" s="313" t="s">
        <v>293</v>
      </c>
      <c r="G108" s="314">
        <v>21724218600000</v>
      </c>
      <c r="H108" s="314">
        <v>2190518134.0938001</v>
      </c>
      <c r="I108" s="315">
        <v>264</v>
      </c>
    </row>
    <row r="109" spans="1:9" x14ac:dyDescent="0.2">
      <c r="A109" s="313" t="s">
        <v>294</v>
      </c>
      <c r="B109" s="314">
        <v>84265198014.505707</v>
      </c>
      <c r="C109" s="314">
        <v>1739837079.32165</v>
      </c>
      <c r="D109" s="315">
        <v>149</v>
      </c>
      <c r="F109" s="313" t="s">
        <v>294</v>
      </c>
      <c r="G109" s="314">
        <v>91390033014.505707</v>
      </c>
      <c r="H109" s="314">
        <v>1804201437.02843</v>
      </c>
      <c r="I109" s="315">
        <v>127</v>
      </c>
    </row>
    <row r="110" spans="1:9" x14ac:dyDescent="0.2">
      <c r="A110" s="313" t="s">
        <v>295</v>
      </c>
      <c r="B110" s="314">
        <v>553133081720.08997</v>
      </c>
      <c r="C110" s="314">
        <v>5886141703.8933001</v>
      </c>
      <c r="D110" s="315">
        <v>48</v>
      </c>
      <c r="F110" s="313" t="s">
        <v>295</v>
      </c>
      <c r="G110" s="314">
        <v>572016156720.08997</v>
      </c>
      <c r="H110" s="314">
        <v>7401618733.1223001</v>
      </c>
      <c r="I110" s="315">
        <v>48</v>
      </c>
    </row>
    <row r="111" spans="1:9" x14ac:dyDescent="0.2">
      <c r="A111" s="313" t="s">
        <v>296</v>
      </c>
      <c r="B111" s="314">
        <v>4037851088052.3799</v>
      </c>
      <c r="C111" s="314">
        <v>42968617262.207802</v>
      </c>
      <c r="D111" s="315">
        <v>996</v>
      </c>
      <c r="F111" s="313" t="s">
        <v>297</v>
      </c>
      <c r="G111" s="314">
        <v>30286200000</v>
      </c>
      <c r="H111" s="314">
        <v>391889114.74188</v>
      </c>
      <c r="I111" s="315">
        <v>10</v>
      </c>
    </row>
    <row r="112" spans="1:9" x14ac:dyDescent="0.2">
      <c r="A112" s="313" t="s">
        <v>298</v>
      </c>
      <c r="B112" s="314">
        <v>17263101523656.4</v>
      </c>
      <c r="C112" s="314">
        <v>20134513892.496498</v>
      </c>
      <c r="D112" s="315">
        <v>918</v>
      </c>
      <c r="F112" s="313" t="s">
        <v>296</v>
      </c>
      <c r="G112" s="314">
        <v>22670869705787.699</v>
      </c>
      <c r="H112" s="314">
        <v>293350339739.87</v>
      </c>
      <c r="I112" s="315">
        <v>1826</v>
      </c>
    </row>
    <row r="113" spans="1:9" x14ac:dyDescent="0.2">
      <c r="A113" s="313" t="s">
        <v>299</v>
      </c>
      <c r="B113" s="314">
        <v>5891390000</v>
      </c>
      <c r="C113" s="314">
        <v>492657738.63542902</v>
      </c>
      <c r="D113" s="315">
        <v>12</v>
      </c>
      <c r="F113" s="313" t="s">
        <v>298</v>
      </c>
      <c r="G113" s="314">
        <v>13604533380918.1</v>
      </c>
      <c r="H113" s="314">
        <v>15710558682.7911</v>
      </c>
      <c r="I113" s="315">
        <v>581</v>
      </c>
    </row>
    <row r="114" spans="1:9" x14ac:dyDescent="0.2">
      <c r="A114" s="313" t="s">
        <v>300</v>
      </c>
      <c r="B114" s="314">
        <v>9025000000.0237007</v>
      </c>
      <c r="C114" s="314">
        <v>1484328928.7599399</v>
      </c>
      <c r="D114" s="315">
        <v>10</v>
      </c>
      <c r="F114" s="313" t="s">
        <v>299</v>
      </c>
      <c r="G114" s="314">
        <v>5866390000</v>
      </c>
      <c r="H114" s="314">
        <v>422599971.949606</v>
      </c>
      <c r="I114" s="315">
        <v>12</v>
      </c>
    </row>
    <row r="115" spans="1:9" x14ac:dyDescent="0.2">
      <c r="A115" s="313" t="s">
        <v>301</v>
      </c>
      <c r="B115" s="314">
        <v>24010000000</v>
      </c>
      <c r="C115" s="314">
        <v>3948890590.5188398</v>
      </c>
      <c r="D115" s="315">
        <v>32</v>
      </c>
      <c r="F115" s="313" t="s">
        <v>302</v>
      </c>
      <c r="G115" s="314">
        <v>620871500</v>
      </c>
      <c r="H115" s="314">
        <v>206425606.455764</v>
      </c>
      <c r="I115" s="315">
        <v>19</v>
      </c>
    </row>
    <row r="116" spans="1:9" x14ac:dyDescent="0.2">
      <c r="A116" s="313" t="s">
        <v>303</v>
      </c>
      <c r="B116" s="314">
        <v>11818946765.160801</v>
      </c>
      <c r="C116" s="314">
        <v>10417488039.7068</v>
      </c>
      <c r="D116" s="315">
        <v>152</v>
      </c>
      <c r="F116" s="313" t="s">
        <v>300</v>
      </c>
      <c r="G116" s="314">
        <v>10525000000</v>
      </c>
      <c r="H116" s="314">
        <v>1685020213.24687</v>
      </c>
      <c r="I116" s="315">
        <v>10</v>
      </c>
    </row>
    <row r="117" spans="1:9" x14ac:dyDescent="0.2">
      <c r="A117" s="313" t="s">
        <v>304</v>
      </c>
      <c r="B117" s="314">
        <v>8953575850.0499992</v>
      </c>
      <c r="C117" s="314">
        <v>7891885054.0431204</v>
      </c>
      <c r="D117" s="315">
        <v>123</v>
      </c>
      <c r="F117" s="313" t="s">
        <v>301</v>
      </c>
      <c r="G117" s="314">
        <v>23260000000</v>
      </c>
      <c r="H117" s="314">
        <v>3723854647.0425</v>
      </c>
      <c r="I117" s="315">
        <v>30</v>
      </c>
    </row>
    <row r="118" spans="1:9" x14ac:dyDescent="0.2">
      <c r="A118" s="313" t="s">
        <v>305</v>
      </c>
      <c r="B118" s="314">
        <v>3324754252.48</v>
      </c>
      <c r="C118" s="314">
        <v>2930513889.9746599</v>
      </c>
      <c r="D118" s="315">
        <v>23</v>
      </c>
      <c r="F118" s="313" t="s">
        <v>303</v>
      </c>
      <c r="G118" s="314">
        <v>15312564717.16</v>
      </c>
      <c r="H118" s="314">
        <v>14696672618.0075</v>
      </c>
      <c r="I118" s="315">
        <v>144</v>
      </c>
    </row>
    <row r="119" spans="1:9" x14ac:dyDescent="0.2">
      <c r="A119" s="313" t="s">
        <v>306</v>
      </c>
      <c r="B119" s="314">
        <v>293926677818.36401</v>
      </c>
      <c r="C119" s="314">
        <v>259073647725.48801</v>
      </c>
      <c r="D119" s="315">
        <v>3140</v>
      </c>
      <c r="F119" s="313" t="s">
        <v>304</v>
      </c>
      <c r="G119" s="314">
        <v>7568765961.96</v>
      </c>
      <c r="H119" s="314">
        <v>7264339940.4273996</v>
      </c>
      <c r="I119" s="315">
        <v>105</v>
      </c>
    </row>
    <row r="120" spans="1:9" x14ac:dyDescent="0.2">
      <c r="A120" s="313" t="s">
        <v>307</v>
      </c>
      <c r="B120" s="314">
        <v>64725990745</v>
      </c>
      <c r="C120" s="314">
        <v>1878043018.6596999</v>
      </c>
      <c r="D120" s="315">
        <v>197</v>
      </c>
      <c r="F120" s="313" t="s">
        <v>305</v>
      </c>
      <c r="G120" s="314">
        <v>3540913763.48</v>
      </c>
      <c r="H120" s="314">
        <v>3398493414.5058198</v>
      </c>
      <c r="I120" s="315">
        <v>26</v>
      </c>
    </row>
    <row r="121" spans="1:9" x14ac:dyDescent="0.2">
      <c r="A121" s="313" t="s">
        <v>308</v>
      </c>
      <c r="B121" s="314">
        <v>203023809.70203</v>
      </c>
      <c r="C121" s="314">
        <v>197270253.26284099</v>
      </c>
      <c r="D121" s="315">
        <v>12</v>
      </c>
      <c r="F121" s="313" t="s">
        <v>309</v>
      </c>
      <c r="G121" s="314">
        <v>6733414274.5600004</v>
      </c>
      <c r="H121" s="314">
        <v>6462587229.6708698</v>
      </c>
      <c r="I121" s="315">
        <v>61</v>
      </c>
    </row>
    <row r="122" spans="1:9" x14ac:dyDescent="0.2">
      <c r="A122" s="313" t="s">
        <v>310</v>
      </c>
      <c r="B122" s="314">
        <v>17667650821.777</v>
      </c>
      <c r="C122" s="314">
        <v>17166961635.1236</v>
      </c>
      <c r="D122" s="315">
        <v>277</v>
      </c>
      <c r="F122" s="313" t="s">
        <v>306</v>
      </c>
      <c r="G122" s="314">
        <v>350226721520.362</v>
      </c>
      <c r="H122" s="314">
        <v>336140128276.13898</v>
      </c>
      <c r="I122" s="315">
        <v>4019</v>
      </c>
    </row>
    <row r="123" spans="1:9" x14ac:dyDescent="0.2">
      <c r="A123" s="313" t="s">
        <v>311</v>
      </c>
      <c r="B123" s="314">
        <v>49114008600</v>
      </c>
      <c r="C123" s="314">
        <v>2082254448.1550601</v>
      </c>
      <c r="D123" s="315">
        <v>70</v>
      </c>
      <c r="F123" s="313" t="s">
        <v>307</v>
      </c>
      <c r="G123" s="314">
        <v>41975374125</v>
      </c>
      <c r="H123" s="314">
        <v>1186933039.98962</v>
      </c>
      <c r="I123" s="315">
        <v>122</v>
      </c>
    </row>
    <row r="124" spans="1:9" x14ac:dyDescent="0.2">
      <c r="A124" s="313" t="s">
        <v>312</v>
      </c>
      <c r="B124" s="314">
        <v>427885710632.10797</v>
      </c>
      <c r="C124" s="314">
        <v>560423300942.68994</v>
      </c>
      <c r="D124" s="315">
        <v>4825</v>
      </c>
      <c r="F124" s="313" t="s">
        <v>308</v>
      </c>
      <c r="G124" s="314">
        <v>1085723809.7019999</v>
      </c>
      <c r="H124" s="314">
        <v>1070323450.6555001</v>
      </c>
      <c r="I124" s="315">
        <v>18</v>
      </c>
    </row>
    <row r="125" spans="1:9" x14ac:dyDescent="0.2">
      <c r="A125" s="313" t="s">
        <v>313</v>
      </c>
      <c r="B125" s="314">
        <v>1236381897.2</v>
      </c>
      <c r="C125" s="314">
        <v>1619351165.13006</v>
      </c>
      <c r="D125" s="315">
        <v>18</v>
      </c>
      <c r="F125" s="313" t="s">
        <v>310</v>
      </c>
      <c r="G125" s="314">
        <v>18893075004.505901</v>
      </c>
      <c r="H125" s="314">
        <v>18625087754.008301</v>
      </c>
      <c r="I125" s="315">
        <v>357</v>
      </c>
    </row>
    <row r="126" spans="1:9" x14ac:dyDescent="0.2">
      <c r="A126" s="313" t="s">
        <v>314</v>
      </c>
      <c r="B126" s="314">
        <v>3938472185.6399999</v>
      </c>
      <c r="C126" s="314">
        <v>5158413866.37255</v>
      </c>
      <c r="D126" s="315">
        <v>47</v>
      </c>
      <c r="F126" s="313" t="s">
        <v>315</v>
      </c>
      <c r="G126" s="314">
        <v>865790000</v>
      </c>
      <c r="H126" s="314">
        <v>395417195.17919302</v>
      </c>
      <c r="I126" s="315">
        <v>15</v>
      </c>
    </row>
    <row r="127" spans="1:9" x14ac:dyDescent="0.2">
      <c r="A127" s="313" t="s">
        <v>316</v>
      </c>
      <c r="B127" s="314">
        <v>310724335.51999998</v>
      </c>
      <c r="C127" s="314">
        <v>406971192.23283303</v>
      </c>
      <c r="D127" s="315">
        <v>28</v>
      </c>
      <c r="F127" s="313" t="s">
        <v>311</v>
      </c>
      <c r="G127" s="314">
        <v>43756008000</v>
      </c>
      <c r="H127" s="314">
        <v>1803291732.9166</v>
      </c>
      <c r="I127" s="315">
        <v>60</v>
      </c>
    </row>
    <row r="128" spans="1:9" x14ac:dyDescent="0.2">
      <c r="A128" s="313" t="s">
        <v>317</v>
      </c>
      <c r="B128" s="314">
        <v>31069804517.849998</v>
      </c>
      <c r="C128" s="314">
        <v>40693675845.858002</v>
      </c>
      <c r="D128" s="315">
        <v>198</v>
      </c>
      <c r="F128" s="313" t="s">
        <v>312</v>
      </c>
      <c r="G128" s="314">
        <v>362587629742.18701</v>
      </c>
      <c r="H128" s="314">
        <v>481063137760.44702</v>
      </c>
      <c r="I128" s="315">
        <v>4293</v>
      </c>
    </row>
    <row r="129" spans="1:9" x14ac:dyDescent="0.2">
      <c r="A129" s="313" t="s">
        <v>318</v>
      </c>
      <c r="B129" s="314">
        <v>23932620188.504101</v>
      </c>
      <c r="C129" s="314">
        <v>31345748813.240799</v>
      </c>
      <c r="D129" s="315">
        <v>176</v>
      </c>
      <c r="F129" s="313" t="s">
        <v>313</v>
      </c>
      <c r="G129" s="314">
        <v>811159055.17999995</v>
      </c>
      <c r="H129" s="314">
        <v>1076205276.4600599</v>
      </c>
      <c r="I129" s="315">
        <v>17</v>
      </c>
    </row>
    <row r="130" spans="1:9" x14ac:dyDescent="0.2">
      <c r="A130" s="313" t="s">
        <v>319</v>
      </c>
      <c r="B130" s="314">
        <v>664155680.60000002</v>
      </c>
      <c r="C130" s="314">
        <v>869877889.38273597</v>
      </c>
      <c r="D130" s="315">
        <v>36</v>
      </c>
      <c r="F130" s="313" t="s">
        <v>314</v>
      </c>
      <c r="G130" s="314">
        <v>4414866057.0109997</v>
      </c>
      <c r="H130" s="314">
        <v>5857423541.1393404</v>
      </c>
      <c r="I130" s="315">
        <v>36</v>
      </c>
    </row>
    <row r="131" spans="1:9" x14ac:dyDescent="0.2">
      <c r="A131" s="313" t="s">
        <v>320</v>
      </c>
      <c r="B131" s="314">
        <v>173452764.56</v>
      </c>
      <c r="C131" s="314">
        <v>227179754.913405</v>
      </c>
      <c r="D131" s="315">
        <v>12</v>
      </c>
      <c r="F131" s="313" t="s">
        <v>316</v>
      </c>
      <c r="G131" s="314">
        <v>866657226.26999998</v>
      </c>
      <c r="H131" s="314">
        <v>1149837474.9537201</v>
      </c>
      <c r="I131" s="315">
        <v>42</v>
      </c>
    </row>
    <row r="132" spans="1:9" x14ac:dyDescent="0.2">
      <c r="A132" s="313" t="s">
        <v>321</v>
      </c>
      <c r="B132" s="314">
        <v>9086190941.6826591</v>
      </c>
      <c r="C132" s="314">
        <v>11900638404.145</v>
      </c>
      <c r="D132" s="315">
        <v>98</v>
      </c>
      <c r="F132" s="313" t="s">
        <v>317</v>
      </c>
      <c r="G132" s="314">
        <v>32559758889.016499</v>
      </c>
      <c r="H132" s="314">
        <v>43198660106.002701</v>
      </c>
      <c r="I132" s="315">
        <v>198</v>
      </c>
    </row>
    <row r="133" spans="1:9" x14ac:dyDescent="0.2">
      <c r="A133" s="313" t="s">
        <v>322</v>
      </c>
      <c r="B133" s="314">
        <v>40182561059.905502</v>
      </c>
      <c r="C133" s="314">
        <v>52629108544.560097</v>
      </c>
      <c r="D133" s="315">
        <v>582</v>
      </c>
      <c r="F133" s="313" t="s">
        <v>318</v>
      </c>
      <c r="G133" s="314">
        <v>21112743119.857399</v>
      </c>
      <c r="H133" s="314">
        <v>28011331934.270802</v>
      </c>
      <c r="I133" s="315">
        <v>167</v>
      </c>
    </row>
    <row r="134" spans="1:9" x14ac:dyDescent="0.2">
      <c r="A134" s="313" t="s">
        <v>323</v>
      </c>
      <c r="B134" s="314">
        <v>155860772.81</v>
      </c>
      <c r="C134" s="314">
        <v>204138644.07068199</v>
      </c>
      <c r="D134" s="315">
        <v>13</v>
      </c>
      <c r="F134" s="313" t="s">
        <v>319</v>
      </c>
      <c r="G134" s="314">
        <v>1391203473.8299999</v>
      </c>
      <c r="H134" s="314">
        <v>1845779208.90395</v>
      </c>
      <c r="I134" s="315">
        <v>54</v>
      </c>
    </row>
    <row r="135" spans="1:9" x14ac:dyDescent="0.2">
      <c r="A135" s="313" t="s">
        <v>324</v>
      </c>
      <c r="B135" s="314">
        <v>2483700000</v>
      </c>
      <c r="C135" s="314">
        <v>265425453.69483399</v>
      </c>
      <c r="D135" s="315">
        <v>14</v>
      </c>
      <c r="F135" s="313" t="s">
        <v>320</v>
      </c>
      <c r="G135" s="314">
        <v>202625733.63</v>
      </c>
      <c r="H135" s="314">
        <v>268833692.093602</v>
      </c>
      <c r="I135" s="315">
        <v>22</v>
      </c>
    </row>
    <row r="136" spans="1:9" x14ac:dyDescent="0.2">
      <c r="A136" s="313" t="s">
        <v>237</v>
      </c>
      <c r="B136" s="314"/>
      <c r="C136" s="314">
        <v>9712985761.6037006</v>
      </c>
      <c r="D136" s="315">
        <v>150</v>
      </c>
      <c r="F136" s="313" t="s">
        <v>321</v>
      </c>
      <c r="G136" s="314">
        <v>9783511874.9204502</v>
      </c>
      <c r="H136" s="314">
        <v>12980274380.050699</v>
      </c>
      <c r="I136" s="315">
        <v>143</v>
      </c>
    </row>
    <row r="137" spans="1:9" x14ac:dyDescent="0.2">
      <c r="A137" s="331" t="s">
        <v>232</v>
      </c>
      <c r="B137" s="332"/>
      <c r="C137" s="332">
        <v>3156985896445.3999</v>
      </c>
      <c r="D137" s="333">
        <v>33072</v>
      </c>
      <c r="F137" s="313" t="s">
        <v>325</v>
      </c>
      <c r="G137" s="314">
        <v>1237545653.3099999</v>
      </c>
      <c r="H137" s="314">
        <v>1641913695.5290401</v>
      </c>
      <c r="I137" s="315">
        <v>86</v>
      </c>
    </row>
    <row r="138" spans="1:9" ht="15" x14ac:dyDescent="0.25">
      <c r="A138"/>
      <c r="B138"/>
      <c r="C138"/>
      <c r="D138"/>
      <c r="F138" s="313" t="s">
        <v>322</v>
      </c>
      <c r="G138" s="314">
        <v>32375248493.4035</v>
      </c>
      <c r="H138" s="314">
        <v>42953860938.6231</v>
      </c>
      <c r="I138" s="315">
        <v>544</v>
      </c>
    </row>
    <row r="139" spans="1:9" ht="15" x14ac:dyDescent="0.25">
      <c r="A139"/>
      <c r="B139"/>
      <c r="C139"/>
      <c r="D139"/>
      <c r="F139" s="313" t="s">
        <v>323</v>
      </c>
      <c r="G139" s="314">
        <v>625042327.95000005</v>
      </c>
      <c r="H139" s="314">
        <v>829274908.60766304</v>
      </c>
      <c r="I139" s="315">
        <v>15</v>
      </c>
    </row>
    <row r="140" spans="1:9" ht="15" x14ac:dyDescent="0.25">
      <c r="A140"/>
      <c r="B140"/>
      <c r="C140"/>
      <c r="D140"/>
      <c r="F140" s="313" t="s">
        <v>326</v>
      </c>
      <c r="G140" s="314">
        <v>18019338544.659801</v>
      </c>
      <c r="H140" s="314">
        <v>23907157414.1273</v>
      </c>
      <c r="I140" s="315">
        <v>196</v>
      </c>
    </row>
    <row r="141" spans="1:9" ht="15" x14ac:dyDescent="0.25">
      <c r="A141"/>
      <c r="B141"/>
      <c r="C141"/>
      <c r="D141"/>
      <c r="F141" s="313" t="s">
        <v>324</v>
      </c>
      <c r="G141" s="314">
        <v>3154730000</v>
      </c>
      <c r="H141" s="314">
        <v>287300352.85323298</v>
      </c>
      <c r="I141" s="315">
        <v>21</v>
      </c>
    </row>
    <row r="142" spans="1:9" ht="15" x14ac:dyDescent="0.25">
      <c r="A142"/>
      <c r="B142"/>
      <c r="C142"/>
      <c r="D142"/>
      <c r="F142" s="313" t="s">
        <v>237</v>
      </c>
      <c r="G142" s="314"/>
      <c r="H142" s="314">
        <v>9919671380.8037891</v>
      </c>
      <c r="I142" s="315">
        <v>163</v>
      </c>
    </row>
    <row r="143" spans="1:9" ht="15" x14ac:dyDescent="0.25">
      <c r="A143"/>
      <c r="B143"/>
      <c r="C143"/>
      <c r="D143"/>
      <c r="F143" s="331" t="s">
        <v>232</v>
      </c>
      <c r="G143" s="332"/>
      <c r="H143" s="332">
        <v>3727898074149.9702</v>
      </c>
      <c r="I143" s="333">
        <v>38082</v>
      </c>
    </row>
    <row r="144" spans="1:9" ht="15" x14ac:dyDescent="0.25">
      <c r="A144"/>
      <c r="B144"/>
      <c r="C144"/>
      <c r="D144"/>
    </row>
    <row r="145" spans="1:9" ht="12" thickBot="1" x14ac:dyDescent="0.25">
      <c r="A145" s="293" t="s">
        <v>327</v>
      </c>
    </row>
    <row r="146" spans="1:9" ht="12" thickBot="1" x14ac:dyDescent="0.25">
      <c r="A146" s="307" t="s">
        <v>234</v>
      </c>
      <c r="B146" s="308" t="s">
        <v>235</v>
      </c>
      <c r="C146" s="308" t="s">
        <v>236</v>
      </c>
      <c r="D146" s="309" t="s">
        <v>226</v>
      </c>
      <c r="F146" s="307" t="s">
        <v>234</v>
      </c>
      <c r="G146" s="308" t="s">
        <v>235</v>
      </c>
      <c r="H146" s="308" t="s">
        <v>236</v>
      </c>
      <c r="I146" s="309" t="s">
        <v>226</v>
      </c>
    </row>
    <row r="147" spans="1:9" x14ac:dyDescent="0.2">
      <c r="A147" s="310" t="s">
        <v>328</v>
      </c>
      <c r="B147" s="311">
        <v>10443648.960000001</v>
      </c>
      <c r="C147" s="311">
        <v>3724086.1647217101</v>
      </c>
      <c r="D147" s="312">
        <v>42</v>
      </c>
      <c r="F147" s="310" t="s">
        <v>328</v>
      </c>
      <c r="G147" s="311">
        <v>22277145.199999999</v>
      </c>
      <c r="H147" s="311">
        <v>8047101.7111082003</v>
      </c>
      <c r="I147" s="312">
        <v>45</v>
      </c>
    </row>
    <row r="148" spans="1:9" x14ac:dyDescent="0.2">
      <c r="A148" s="313" t="s">
        <v>329</v>
      </c>
      <c r="B148" s="314">
        <v>597222877.52400005</v>
      </c>
      <c r="C148" s="314">
        <v>212962869.966324</v>
      </c>
      <c r="D148" s="315">
        <v>25</v>
      </c>
      <c r="F148" s="313" t="s">
        <v>329</v>
      </c>
      <c r="G148" s="314">
        <v>1019245553.67953</v>
      </c>
      <c r="H148" s="314">
        <v>368178802.32939202</v>
      </c>
      <c r="I148" s="315">
        <v>45</v>
      </c>
    </row>
    <row r="149" spans="1:9" x14ac:dyDescent="0.2">
      <c r="A149" s="313" t="s">
        <v>330</v>
      </c>
      <c r="B149" s="314">
        <v>8593985.8399999999</v>
      </c>
      <c r="C149" s="314">
        <v>8593985.8709805496</v>
      </c>
      <c r="D149" s="315">
        <v>16</v>
      </c>
      <c r="F149" s="313" t="s">
        <v>331</v>
      </c>
      <c r="G149" s="314">
        <v>2088992160.0699999</v>
      </c>
      <c r="H149" s="314">
        <v>184427219.906602</v>
      </c>
      <c r="I149" s="315">
        <v>88</v>
      </c>
    </row>
    <row r="150" spans="1:9" x14ac:dyDescent="0.2">
      <c r="A150" s="313" t="s">
        <v>266</v>
      </c>
      <c r="B150" s="314">
        <v>43412874.608180001</v>
      </c>
      <c r="C150" s="314">
        <v>43412874.764679499</v>
      </c>
      <c r="D150" s="315">
        <v>10</v>
      </c>
      <c r="F150" s="313" t="s">
        <v>330</v>
      </c>
      <c r="G150" s="314">
        <v>3338408.84</v>
      </c>
      <c r="H150" s="314">
        <v>3338408.8404172999</v>
      </c>
      <c r="I150" s="315">
        <v>13</v>
      </c>
    </row>
    <row r="151" spans="1:9" x14ac:dyDescent="0.2">
      <c r="A151" s="313" t="s">
        <v>332</v>
      </c>
      <c r="B151" s="314">
        <v>210216712.0386</v>
      </c>
      <c r="C151" s="314">
        <v>210216712.79641199</v>
      </c>
      <c r="D151" s="315">
        <v>62</v>
      </c>
      <c r="F151" s="313" t="s">
        <v>266</v>
      </c>
      <c r="G151" s="314">
        <v>497449053.86404002</v>
      </c>
      <c r="H151" s="314">
        <v>497449053.92622101</v>
      </c>
      <c r="I151" s="315">
        <v>174</v>
      </c>
    </row>
    <row r="152" spans="1:9" x14ac:dyDescent="0.2">
      <c r="A152" s="313" t="s">
        <v>333</v>
      </c>
      <c r="B152" s="314">
        <v>7649251443.0630903</v>
      </c>
      <c r="C152" s="314">
        <v>7649251470.6379499</v>
      </c>
      <c r="D152" s="315">
        <v>1490</v>
      </c>
      <c r="F152" s="313" t="s">
        <v>332</v>
      </c>
      <c r="G152" s="314">
        <v>218463887.66600001</v>
      </c>
      <c r="H152" s="314">
        <v>218463887.693308</v>
      </c>
      <c r="I152" s="315">
        <v>92</v>
      </c>
    </row>
    <row r="153" spans="1:9" x14ac:dyDescent="0.2">
      <c r="A153" s="313" t="s">
        <v>334</v>
      </c>
      <c r="B153" s="314">
        <v>3886020572.02774</v>
      </c>
      <c r="C153" s="314">
        <v>3886020586.03649</v>
      </c>
      <c r="D153" s="315">
        <v>854</v>
      </c>
      <c r="F153" s="313" t="s">
        <v>333</v>
      </c>
      <c r="G153" s="314">
        <v>9414663283.0723896</v>
      </c>
      <c r="H153" s="314">
        <v>9414663284.2492199</v>
      </c>
      <c r="I153" s="315">
        <v>3992</v>
      </c>
    </row>
    <row r="154" spans="1:9" x14ac:dyDescent="0.2">
      <c r="A154" s="313" t="s">
        <v>335</v>
      </c>
      <c r="B154" s="314">
        <v>83520084.125300005</v>
      </c>
      <c r="C154" s="314">
        <v>83520084.426382393</v>
      </c>
      <c r="D154" s="315">
        <v>26</v>
      </c>
      <c r="F154" s="313" t="s">
        <v>334</v>
      </c>
      <c r="G154" s="314">
        <v>6149322409.1199198</v>
      </c>
      <c r="H154" s="314">
        <v>6149322409.8885899</v>
      </c>
      <c r="I154" s="315">
        <v>2259</v>
      </c>
    </row>
    <row r="155" spans="1:9" x14ac:dyDescent="0.2">
      <c r="A155" s="313" t="s">
        <v>336</v>
      </c>
      <c r="B155" s="314">
        <v>23488598.539999999</v>
      </c>
      <c r="C155" s="314">
        <v>23488598.624674302</v>
      </c>
      <c r="D155" s="315">
        <v>44</v>
      </c>
      <c r="F155" s="313" t="s">
        <v>335</v>
      </c>
      <c r="G155" s="314">
        <v>57827296.704999998</v>
      </c>
      <c r="H155" s="314">
        <v>57827296.712228402</v>
      </c>
      <c r="I155" s="315">
        <v>28</v>
      </c>
    </row>
    <row r="156" spans="1:9" x14ac:dyDescent="0.2">
      <c r="A156" s="313" t="s">
        <v>337</v>
      </c>
      <c r="B156" s="314">
        <v>426569369.847</v>
      </c>
      <c r="C156" s="314">
        <v>426569371.38474399</v>
      </c>
      <c r="D156" s="315">
        <v>124</v>
      </c>
      <c r="F156" s="313" t="s">
        <v>337</v>
      </c>
      <c r="G156" s="314">
        <v>419182521.55363297</v>
      </c>
      <c r="H156" s="314">
        <v>419182521.606031</v>
      </c>
      <c r="I156" s="315">
        <v>304</v>
      </c>
    </row>
    <row r="157" spans="1:9" x14ac:dyDescent="0.2">
      <c r="A157" s="313" t="s">
        <v>338</v>
      </c>
      <c r="B157" s="314">
        <v>45046337.024999999</v>
      </c>
      <c r="C157" s="314">
        <v>45046337.187388003</v>
      </c>
      <c r="D157" s="315">
        <v>17</v>
      </c>
      <c r="F157" s="313" t="s">
        <v>338</v>
      </c>
      <c r="G157" s="314">
        <v>50725379.611000001</v>
      </c>
      <c r="H157" s="314">
        <v>50725379.617340699</v>
      </c>
      <c r="I157" s="315">
        <v>21</v>
      </c>
    </row>
    <row r="158" spans="1:9" x14ac:dyDescent="0.2">
      <c r="A158" s="313" t="s">
        <v>339</v>
      </c>
      <c r="B158" s="314">
        <v>540051122.04900002</v>
      </c>
      <c r="C158" s="314">
        <v>540051123.99583602</v>
      </c>
      <c r="D158" s="315">
        <v>264</v>
      </c>
      <c r="F158" s="313" t="s">
        <v>339</v>
      </c>
      <c r="G158" s="314">
        <v>1111113232.0735199</v>
      </c>
      <c r="H158" s="314">
        <v>1111113232.21241</v>
      </c>
      <c r="I158" s="315">
        <v>422</v>
      </c>
    </row>
    <row r="159" spans="1:9" x14ac:dyDescent="0.2">
      <c r="A159" s="313" t="s">
        <v>267</v>
      </c>
      <c r="B159" s="314">
        <v>41073013301.454597</v>
      </c>
      <c r="C159" s="314">
        <v>41073013449.519096</v>
      </c>
      <c r="D159" s="315">
        <v>6822</v>
      </c>
      <c r="F159" s="313" t="s">
        <v>267</v>
      </c>
      <c r="G159" s="314">
        <v>64835580325.420197</v>
      </c>
      <c r="H159" s="314">
        <v>64835580333.524597</v>
      </c>
      <c r="I159" s="315">
        <v>10156</v>
      </c>
    </row>
    <row r="160" spans="1:9" x14ac:dyDescent="0.2">
      <c r="A160" s="313" t="s">
        <v>340</v>
      </c>
      <c r="B160" s="314">
        <v>6042793.0300000003</v>
      </c>
      <c r="C160" s="314">
        <v>6042793.0517837303</v>
      </c>
      <c r="D160" s="315">
        <v>48</v>
      </c>
      <c r="F160" s="313" t="s">
        <v>340</v>
      </c>
      <c r="G160" s="314">
        <v>3170756.25</v>
      </c>
      <c r="H160" s="314">
        <v>3170756.2503963402</v>
      </c>
      <c r="I160" s="315">
        <v>11</v>
      </c>
    </row>
    <row r="161" spans="1:9" x14ac:dyDescent="0.2">
      <c r="A161" s="313" t="s">
        <v>268</v>
      </c>
      <c r="B161" s="314">
        <v>31624514989.684399</v>
      </c>
      <c r="C161" s="314">
        <v>31624515103.688</v>
      </c>
      <c r="D161" s="315">
        <v>3294</v>
      </c>
      <c r="F161" s="313" t="s">
        <v>268</v>
      </c>
      <c r="G161" s="314">
        <v>44214375418.848602</v>
      </c>
      <c r="H161" s="314">
        <v>44214375424.375397</v>
      </c>
      <c r="I161" s="315">
        <v>5608</v>
      </c>
    </row>
    <row r="162" spans="1:9" x14ac:dyDescent="0.2">
      <c r="A162" s="313" t="s">
        <v>269</v>
      </c>
      <c r="B162" s="314">
        <v>3270632601.05796</v>
      </c>
      <c r="C162" s="314">
        <v>3270632612.8483</v>
      </c>
      <c r="D162" s="315">
        <v>594</v>
      </c>
      <c r="F162" s="313" t="s">
        <v>269</v>
      </c>
      <c r="G162" s="314">
        <v>4149659830.6964102</v>
      </c>
      <c r="H162" s="314">
        <v>4149659831.2151198</v>
      </c>
      <c r="I162" s="315">
        <v>956</v>
      </c>
    </row>
    <row r="163" spans="1:9" x14ac:dyDescent="0.2">
      <c r="A163" s="313" t="s">
        <v>341</v>
      </c>
      <c r="B163" s="314">
        <v>63964210.866999999</v>
      </c>
      <c r="C163" s="314">
        <v>63964211.097585201</v>
      </c>
      <c r="D163" s="315">
        <v>66</v>
      </c>
      <c r="F163" s="313" t="s">
        <v>342</v>
      </c>
      <c r="G163" s="314">
        <v>53844298.539999999</v>
      </c>
      <c r="H163" s="314">
        <v>53844298.546730503</v>
      </c>
      <c r="I163" s="315">
        <v>27</v>
      </c>
    </row>
    <row r="164" spans="1:9" x14ac:dyDescent="0.2">
      <c r="A164" s="313" t="s">
        <v>343</v>
      </c>
      <c r="B164" s="314">
        <v>360010587.1225</v>
      </c>
      <c r="C164" s="314">
        <v>360010588.42030603</v>
      </c>
      <c r="D164" s="315">
        <v>96</v>
      </c>
      <c r="F164" s="313" t="s">
        <v>344</v>
      </c>
      <c r="G164" s="314">
        <v>28183496.721230999</v>
      </c>
      <c r="H164" s="314">
        <v>28183496.724753901</v>
      </c>
      <c r="I164" s="315">
        <v>13</v>
      </c>
    </row>
    <row r="165" spans="1:9" x14ac:dyDescent="0.2">
      <c r="A165" s="313" t="s">
        <v>270</v>
      </c>
      <c r="B165" s="314">
        <v>34590419392.241798</v>
      </c>
      <c r="C165" s="314">
        <v>34590419516.937103</v>
      </c>
      <c r="D165" s="315">
        <v>2986</v>
      </c>
      <c r="F165" s="313" t="s">
        <v>341</v>
      </c>
      <c r="G165" s="314">
        <v>85295765.345301002</v>
      </c>
      <c r="H165" s="314">
        <v>85295765.355963007</v>
      </c>
      <c r="I165" s="315">
        <v>138</v>
      </c>
    </row>
    <row r="166" spans="1:9" x14ac:dyDescent="0.2">
      <c r="A166" s="313" t="s">
        <v>345</v>
      </c>
      <c r="B166" s="314">
        <v>415804853.9774</v>
      </c>
      <c r="C166" s="314">
        <v>415804855.47633898</v>
      </c>
      <c r="D166" s="315">
        <v>69</v>
      </c>
      <c r="F166" s="313" t="s">
        <v>343</v>
      </c>
      <c r="G166" s="314">
        <v>521476984.72098202</v>
      </c>
      <c r="H166" s="314">
        <v>521476984.78616703</v>
      </c>
      <c r="I166" s="315">
        <v>148</v>
      </c>
    </row>
    <row r="167" spans="1:9" x14ac:dyDescent="0.2">
      <c r="A167" s="313" t="s">
        <v>346</v>
      </c>
      <c r="B167" s="314">
        <v>587030553.49399996</v>
      </c>
      <c r="C167" s="314">
        <v>587030555.61019194</v>
      </c>
      <c r="D167" s="315">
        <v>100</v>
      </c>
      <c r="F167" s="313" t="s">
        <v>270</v>
      </c>
      <c r="G167" s="314">
        <v>52611852925.561096</v>
      </c>
      <c r="H167" s="314">
        <v>52611852932.137604</v>
      </c>
      <c r="I167" s="315">
        <v>6770</v>
      </c>
    </row>
    <row r="168" spans="1:9" x14ac:dyDescent="0.2">
      <c r="A168" s="313" t="s">
        <v>347</v>
      </c>
      <c r="B168" s="314">
        <v>52081287.250399999</v>
      </c>
      <c r="C168" s="314">
        <v>52081287.438148297</v>
      </c>
      <c r="D168" s="315">
        <v>36</v>
      </c>
      <c r="F168" s="313" t="s">
        <v>345</v>
      </c>
      <c r="G168" s="314">
        <v>603118124.85406494</v>
      </c>
      <c r="H168" s="314">
        <v>603118124.92945504</v>
      </c>
      <c r="I168" s="315">
        <v>122</v>
      </c>
    </row>
    <row r="169" spans="1:9" x14ac:dyDescent="0.2">
      <c r="A169" s="313" t="s">
        <v>348</v>
      </c>
      <c r="B169" s="314">
        <v>218550438.77900001</v>
      </c>
      <c r="C169" s="314">
        <v>218550439.56685501</v>
      </c>
      <c r="D169" s="315">
        <v>188</v>
      </c>
      <c r="F169" s="313" t="s">
        <v>346</v>
      </c>
      <c r="G169" s="314">
        <v>708902522.01576102</v>
      </c>
      <c r="H169" s="314">
        <v>708902522.10437405</v>
      </c>
      <c r="I169" s="315">
        <v>191</v>
      </c>
    </row>
    <row r="170" spans="1:9" x14ac:dyDescent="0.2">
      <c r="A170" s="313" t="s">
        <v>271</v>
      </c>
      <c r="B170" s="314">
        <v>26726521853.736099</v>
      </c>
      <c r="C170" s="314">
        <v>26726521950.082901</v>
      </c>
      <c r="D170" s="315">
        <v>5402</v>
      </c>
      <c r="F170" s="313" t="s">
        <v>347</v>
      </c>
      <c r="G170" s="314">
        <v>119934356.03252099</v>
      </c>
      <c r="H170" s="314">
        <v>119934356.04751299</v>
      </c>
      <c r="I170" s="315">
        <v>66</v>
      </c>
    </row>
    <row r="171" spans="1:9" x14ac:dyDescent="0.2">
      <c r="A171" s="313" t="s">
        <v>349</v>
      </c>
      <c r="B171" s="314">
        <v>2893701877.4383898</v>
      </c>
      <c r="C171" s="314">
        <v>2893701887.8699298</v>
      </c>
      <c r="D171" s="315">
        <v>1949</v>
      </c>
      <c r="F171" s="313" t="s">
        <v>348</v>
      </c>
      <c r="G171" s="314">
        <v>398041916.56313598</v>
      </c>
      <c r="H171" s="314">
        <v>398041916.61289102</v>
      </c>
      <c r="I171" s="315">
        <v>430</v>
      </c>
    </row>
    <row r="172" spans="1:9" x14ac:dyDescent="0.2">
      <c r="A172" s="313" t="s">
        <v>350</v>
      </c>
      <c r="B172" s="314">
        <v>132490701.9456</v>
      </c>
      <c r="C172" s="314">
        <v>132490702.423217</v>
      </c>
      <c r="D172" s="315">
        <v>15</v>
      </c>
      <c r="F172" s="313" t="s">
        <v>271</v>
      </c>
      <c r="G172" s="314">
        <v>32851969643.4207</v>
      </c>
      <c r="H172" s="314">
        <v>32851969647.527199</v>
      </c>
      <c r="I172" s="315">
        <v>13382</v>
      </c>
    </row>
    <row r="173" spans="1:9" x14ac:dyDescent="0.2">
      <c r="A173" s="313" t="s">
        <v>351</v>
      </c>
      <c r="B173" s="314">
        <v>131435821.537</v>
      </c>
      <c r="C173" s="314">
        <v>131435822.010814</v>
      </c>
      <c r="D173" s="315">
        <v>42</v>
      </c>
      <c r="F173" s="313" t="s">
        <v>349</v>
      </c>
      <c r="G173" s="314">
        <v>4528415583.9974203</v>
      </c>
      <c r="H173" s="314">
        <v>4528415584.5634699</v>
      </c>
      <c r="I173" s="315">
        <v>7530</v>
      </c>
    </row>
    <row r="174" spans="1:9" x14ac:dyDescent="0.2">
      <c r="A174" s="313" t="s">
        <v>352</v>
      </c>
      <c r="B174" s="314">
        <v>99095463.778062999</v>
      </c>
      <c r="C174" s="314">
        <v>99095464.135293201</v>
      </c>
      <c r="D174" s="315">
        <v>31</v>
      </c>
      <c r="F174" s="313" t="s">
        <v>350</v>
      </c>
      <c r="G174" s="314">
        <v>25879887.263337001</v>
      </c>
      <c r="H174" s="314">
        <v>25879887.266571999</v>
      </c>
      <c r="I174" s="315">
        <v>19</v>
      </c>
    </row>
    <row r="175" spans="1:9" x14ac:dyDescent="0.2">
      <c r="A175" s="313" t="s">
        <v>353</v>
      </c>
      <c r="B175" s="314">
        <v>1275983497.2130001</v>
      </c>
      <c r="C175" s="314">
        <v>1275983501.8128099</v>
      </c>
      <c r="D175" s="315">
        <v>467</v>
      </c>
      <c r="F175" s="313" t="s">
        <v>351</v>
      </c>
      <c r="G175" s="314">
        <v>438350568.31599998</v>
      </c>
      <c r="H175" s="314">
        <v>438350568.370794</v>
      </c>
      <c r="I175" s="315">
        <v>106</v>
      </c>
    </row>
    <row r="176" spans="1:9" x14ac:dyDescent="0.2">
      <c r="A176" s="313" t="s">
        <v>272</v>
      </c>
      <c r="B176" s="314">
        <v>1352969083.86256</v>
      </c>
      <c r="C176" s="314">
        <v>1352969088.7398901</v>
      </c>
      <c r="D176" s="315">
        <v>542</v>
      </c>
      <c r="F176" s="313" t="s">
        <v>352</v>
      </c>
      <c r="G176" s="314">
        <v>108985412.407482</v>
      </c>
      <c r="H176" s="314">
        <v>108985412.421105</v>
      </c>
      <c r="I176" s="315">
        <v>80</v>
      </c>
    </row>
    <row r="177" spans="1:9" x14ac:dyDescent="0.2">
      <c r="A177" s="313" t="s">
        <v>354</v>
      </c>
      <c r="B177" s="314">
        <v>229889386.921</v>
      </c>
      <c r="C177" s="314">
        <v>229889387.749731</v>
      </c>
      <c r="D177" s="315">
        <v>162</v>
      </c>
      <c r="F177" s="313" t="s">
        <v>353</v>
      </c>
      <c r="G177" s="314">
        <v>2258086079.8601298</v>
      </c>
      <c r="H177" s="314">
        <v>2258086080.1423898</v>
      </c>
      <c r="I177" s="315">
        <v>691</v>
      </c>
    </row>
    <row r="178" spans="1:9" x14ac:dyDescent="0.2">
      <c r="A178" s="313" t="s">
        <v>355</v>
      </c>
      <c r="B178" s="314">
        <v>51923544.090300001</v>
      </c>
      <c r="C178" s="314">
        <v>51923544.277479701</v>
      </c>
      <c r="D178" s="315">
        <v>17</v>
      </c>
      <c r="F178" s="313" t="s">
        <v>272</v>
      </c>
      <c r="G178" s="314">
        <v>2762924735.9871898</v>
      </c>
      <c r="H178" s="314">
        <v>2762924736.3325601</v>
      </c>
      <c r="I178" s="315">
        <v>1121</v>
      </c>
    </row>
    <row r="179" spans="1:9" x14ac:dyDescent="0.2">
      <c r="A179" s="313" t="s">
        <v>273</v>
      </c>
      <c r="B179" s="314">
        <v>651043619987.24304</v>
      </c>
      <c r="C179" s="314">
        <v>651043622334.19702</v>
      </c>
      <c r="D179" s="315">
        <v>39495</v>
      </c>
      <c r="F179" s="313" t="s">
        <v>354</v>
      </c>
      <c r="G179" s="314">
        <v>257891515.24606299</v>
      </c>
      <c r="H179" s="314">
        <v>257891515.278299</v>
      </c>
      <c r="I179" s="315">
        <v>163</v>
      </c>
    </row>
    <row r="180" spans="1:9" x14ac:dyDescent="0.2">
      <c r="A180" s="313" t="s">
        <v>356</v>
      </c>
      <c r="B180" s="314">
        <v>716467771.34549999</v>
      </c>
      <c r="C180" s="314">
        <v>716467773.92830205</v>
      </c>
      <c r="D180" s="315">
        <v>153</v>
      </c>
      <c r="F180" s="313" t="s">
        <v>357</v>
      </c>
      <c r="G180" s="314">
        <v>35931028.630000003</v>
      </c>
      <c r="H180" s="314">
        <v>35931028.634491399</v>
      </c>
      <c r="I180" s="315">
        <v>38</v>
      </c>
    </row>
    <row r="181" spans="1:9" x14ac:dyDescent="0.2">
      <c r="A181" s="313" t="s">
        <v>358</v>
      </c>
      <c r="B181" s="314">
        <v>130521492.94400001</v>
      </c>
      <c r="C181" s="314">
        <v>130521493.414518</v>
      </c>
      <c r="D181" s="315">
        <v>146</v>
      </c>
      <c r="F181" s="313" t="s">
        <v>355</v>
      </c>
      <c r="G181" s="314">
        <v>114480080.09534501</v>
      </c>
      <c r="H181" s="314">
        <v>114480080.10965499</v>
      </c>
      <c r="I181" s="315">
        <v>32</v>
      </c>
    </row>
    <row r="182" spans="1:9" x14ac:dyDescent="0.2">
      <c r="A182" s="313" t="s">
        <v>359</v>
      </c>
      <c r="B182" s="314">
        <v>79822646.209999993</v>
      </c>
      <c r="C182" s="314">
        <v>33752287.010726497</v>
      </c>
      <c r="D182" s="315">
        <v>33</v>
      </c>
      <c r="F182" s="313" t="s">
        <v>273</v>
      </c>
      <c r="G182" s="314">
        <v>832897113352.57397</v>
      </c>
      <c r="H182" s="314">
        <v>832897113456.68604</v>
      </c>
      <c r="I182" s="315">
        <v>68125</v>
      </c>
    </row>
    <row r="183" spans="1:9" x14ac:dyDescent="0.2">
      <c r="A183" s="313" t="s">
        <v>360</v>
      </c>
      <c r="B183" s="314">
        <v>47077258.810000002</v>
      </c>
      <c r="C183" s="314">
        <v>19906194.8767405</v>
      </c>
      <c r="D183" s="315">
        <v>12</v>
      </c>
      <c r="F183" s="313" t="s">
        <v>356</v>
      </c>
      <c r="G183" s="314">
        <v>2026032534.6315899</v>
      </c>
      <c r="H183" s="314">
        <v>2026032534.88485</v>
      </c>
      <c r="I183" s="315">
        <v>473</v>
      </c>
    </row>
    <row r="184" spans="1:9" x14ac:dyDescent="0.2">
      <c r="A184" s="313" t="s">
        <v>361</v>
      </c>
      <c r="B184" s="314">
        <v>14717093180.290001</v>
      </c>
      <c r="C184" s="314">
        <v>6222990298.7421103</v>
      </c>
      <c r="D184" s="315">
        <v>501</v>
      </c>
      <c r="F184" s="313" t="s">
        <v>358</v>
      </c>
      <c r="G184" s="314">
        <v>308444691.813878</v>
      </c>
      <c r="H184" s="314">
        <v>308444691.85243398</v>
      </c>
      <c r="I184" s="315">
        <v>309</v>
      </c>
    </row>
    <row r="185" spans="1:9" x14ac:dyDescent="0.2">
      <c r="A185" s="313" t="s">
        <v>362</v>
      </c>
      <c r="B185" s="314">
        <v>3179130941.0153399</v>
      </c>
      <c r="C185" s="314">
        <v>3319197182.0067</v>
      </c>
      <c r="D185" s="315">
        <v>1073</v>
      </c>
      <c r="F185" s="313" t="s">
        <v>359</v>
      </c>
      <c r="G185" s="314">
        <v>466311379.93000001</v>
      </c>
      <c r="H185" s="314">
        <v>189354697.357703</v>
      </c>
      <c r="I185" s="315">
        <v>75</v>
      </c>
    </row>
    <row r="186" spans="1:9" x14ac:dyDescent="0.2">
      <c r="A186" s="313" t="s">
        <v>363</v>
      </c>
      <c r="B186" s="314">
        <v>586550511.97000003</v>
      </c>
      <c r="C186" s="314">
        <v>612392771.02994204</v>
      </c>
      <c r="D186" s="315">
        <v>122</v>
      </c>
      <c r="F186" s="313" t="s">
        <v>364</v>
      </c>
      <c r="G186" s="314">
        <v>23845624.77</v>
      </c>
      <c r="H186" s="314">
        <v>9682974.2012869101</v>
      </c>
      <c r="I186" s="315">
        <v>382</v>
      </c>
    </row>
    <row r="187" spans="1:9" x14ac:dyDescent="0.2">
      <c r="A187" s="313" t="s">
        <v>365</v>
      </c>
      <c r="B187" s="314">
        <v>4837545.91</v>
      </c>
      <c r="C187" s="314">
        <v>5050678.6446398702</v>
      </c>
      <c r="D187" s="315">
        <v>16</v>
      </c>
      <c r="F187" s="313" t="s">
        <v>366</v>
      </c>
      <c r="G187" s="314">
        <v>54755082.149999999</v>
      </c>
      <c r="H187" s="314">
        <v>22234353.3860696</v>
      </c>
      <c r="I187" s="315">
        <v>49</v>
      </c>
    </row>
    <row r="188" spans="1:9" x14ac:dyDescent="0.2">
      <c r="A188" s="313" t="s">
        <v>367</v>
      </c>
      <c r="B188" s="314">
        <v>2809076936.756</v>
      </c>
      <c r="C188" s="314">
        <v>2932839327.9525299</v>
      </c>
      <c r="D188" s="315">
        <v>466</v>
      </c>
      <c r="F188" s="313" t="s">
        <v>368</v>
      </c>
      <c r="G188" s="314">
        <v>2922786402</v>
      </c>
      <c r="H188" s="314">
        <v>1186853588.4219601</v>
      </c>
      <c r="I188" s="315">
        <v>23</v>
      </c>
    </row>
    <row r="189" spans="1:9" x14ac:dyDescent="0.2">
      <c r="A189" s="313" t="s">
        <v>369</v>
      </c>
      <c r="B189" s="314">
        <v>1388617602.4100001</v>
      </c>
      <c r="C189" s="314">
        <v>1449797356.04477</v>
      </c>
      <c r="D189" s="315">
        <v>298</v>
      </c>
      <c r="F189" s="313" t="s">
        <v>360</v>
      </c>
      <c r="G189" s="314">
        <v>92191343.760000005</v>
      </c>
      <c r="H189" s="314">
        <v>37436066.860078</v>
      </c>
      <c r="I189" s="315">
        <v>21</v>
      </c>
    </row>
    <row r="190" spans="1:9" x14ac:dyDescent="0.2">
      <c r="A190" s="313" t="s">
        <v>370</v>
      </c>
      <c r="B190" s="314">
        <v>99984933.799999997</v>
      </c>
      <c r="C190" s="314">
        <v>104390072.843648</v>
      </c>
      <c r="D190" s="315">
        <v>35</v>
      </c>
      <c r="F190" s="313" t="s">
        <v>361</v>
      </c>
      <c r="G190" s="314">
        <v>134598303317.83501</v>
      </c>
      <c r="H190" s="314">
        <v>54656227762.305298</v>
      </c>
      <c r="I190" s="315">
        <v>3537</v>
      </c>
    </row>
    <row r="191" spans="1:9" x14ac:dyDescent="0.2">
      <c r="A191" s="313" t="s">
        <v>371</v>
      </c>
      <c r="B191" s="314">
        <v>2340546515.1300001</v>
      </c>
      <c r="C191" s="314">
        <v>2443666379.7477798</v>
      </c>
      <c r="D191" s="315">
        <v>154</v>
      </c>
      <c r="F191" s="313" t="s">
        <v>362</v>
      </c>
      <c r="G191" s="314">
        <v>6575100462.5814695</v>
      </c>
      <c r="H191" s="314">
        <v>6788410457.9587498</v>
      </c>
      <c r="I191" s="315">
        <v>2006</v>
      </c>
    </row>
    <row r="192" spans="1:9" x14ac:dyDescent="0.2">
      <c r="A192" s="313" t="s">
        <v>372</v>
      </c>
      <c r="B192" s="314">
        <v>718989365.20076001</v>
      </c>
      <c r="C192" s="314">
        <v>750666619.00530803</v>
      </c>
      <c r="D192" s="315">
        <v>397</v>
      </c>
      <c r="F192" s="313" t="s">
        <v>363</v>
      </c>
      <c r="G192" s="314">
        <v>378840309.71890002</v>
      </c>
      <c r="H192" s="314">
        <v>391130680.82041401</v>
      </c>
      <c r="I192" s="315">
        <v>621</v>
      </c>
    </row>
    <row r="193" spans="1:9" x14ac:dyDescent="0.2">
      <c r="A193" s="313" t="s">
        <v>373</v>
      </c>
      <c r="B193" s="314">
        <v>115557534.25</v>
      </c>
      <c r="C193" s="314">
        <v>120648771.36509</v>
      </c>
      <c r="D193" s="315">
        <v>78</v>
      </c>
      <c r="F193" s="313" t="s">
        <v>365</v>
      </c>
      <c r="G193" s="314">
        <v>101527077.06</v>
      </c>
      <c r="H193" s="314">
        <v>104820827.545119</v>
      </c>
      <c r="I193" s="315">
        <v>60</v>
      </c>
    </row>
    <row r="194" spans="1:9" x14ac:dyDescent="0.2">
      <c r="A194" s="313" t="s">
        <v>374</v>
      </c>
      <c r="B194" s="314">
        <v>67979213.439999998</v>
      </c>
      <c r="C194" s="314">
        <v>70974243.550036594</v>
      </c>
      <c r="D194" s="315">
        <v>11</v>
      </c>
      <c r="F194" s="313" t="s">
        <v>367</v>
      </c>
      <c r="G194" s="314">
        <v>4633621887.6528902</v>
      </c>
      <c r="H194" s="314">
        <v>4783946262.0195103</v>
      </c>
      <c r="I194" s="315">
        <v>1354</v>
      </c>
    </row>
    <row r="195" spans="1:9" x14ac:dyDescent="0.2">
      <c r="A195" s="313" t="s">
        <v>375</v>
      </c>
      <c r="B195" s="314">
        <v>58788936.740000002</v>
      </c>
      <c r="C195" s="314">
        <v>61379061.379037596</v>
      </c>
      <c r="D195" s="315">
        <v>23</v>
      </c>
      <c r="F195" s="313" t="s">
        <v>369</v>
      </c>
      <c r="G195" s="314">
        <v>1527985054.36413</v>
      </c>
      <c r="H195" s="314">
        <v>1577556081.71768</v>
      </c>
      <c r="I195" s="315">
        <v>1641</v>
      </c>
    </row>
    <row r="196" spans="1:9" x14ac:dyDescent="0.2">
      <c r="A196" s="313" t="s">
        <v>274</v>
      </c>
      <c r="B196" s="314">
        <v>57068636822.792</v>
      </c>
      <c r="C196" s="314">
        <v>59582968439.380402</v>
      </c>
      <c r="D196" s="315">
        <v>2963</v>
      </c>
      <c r="F196" s="313" t="s">
        <v>370</v>
      </c>
      <c r="G196" s="314">
        <v>86733515.744000003</v>
      </c>
      <c r="H196" s="314">
        <v>89547332.194059804</v>
      </c>
      <c r="I196" s="315">
        <v>70</v>
      </c>
    </row>
    <row r="197" spans="1:9" x14ac:dyDescent="0.2">
      <c r="A197" s="313" t="s">
        <v>275</v>
      </c>
      <c r="B197" s="314">
        <v>1357363963.10674</v>
      </c>
      <c r="C197" s="314">
        <v>1883809368.9405999</v>
      </c>
      <c r="D197" s="315">
        <v>615</v>
      </c>
      <c r="F197" s="313" t="s">
        <v>376</v>
      </c>
      <c r="G197" s="314">
        <v>7361923.8700000001</v>
      </c>
      <c r="H197" s="314">
        <v>7600760.0605060598</v>
      </c>
      <c r="I197" s="315">
        <v>47</v>
      </c>
    </row>
    <row r="198" spans="1:9" x14ac:dyDescent="0.2">
      <c r="A198" s="313" t="s">
        <v>377</v>
      </c>
      <c r="B198" s="314">
        <v>210429032.94999999</v>
      </c>
      <c r="C198" s="314">
        <v>292042661.02734798</v>
      </c>
      <c r="D198" s="315">
        <v>103</v>
      </c>
      <c r="F198" s="313" t="s">
        <v>371</v>
      </c>
      <c r="G198" s="314">
        <v>2480842729.8130002</v>
      </c>
      <c r="H198" s="314">
        <v>2561326450.8207202</v>
      </c>
      <c r="I198" s="315">
        <v>1050</v>
      </c>
    </row>
    <row r="199" spans="1:9" x14ac:dyDescent="0.2">
      <c r="A199" s="313" t="s">
        <v>378</v>
      </c>
      <c r="B199" s="314">
        <v>3181400303.4200001</v>
      </c>
      <c r="C199" s="314">
        <v>4415287174.8678999</v>
      </c>
      <c r="D199" s="315">
        <v>667</v>
      </c>
      <c r="F199" s="313" t="s">
        <v>379</v>
      </c>
      <c r="G199" s="314">
        <v>18913060.267000001</v>
      </c>
      <c r="H199" s="314">
        <v>19526639.4542813</v>
      </c>
      <c r="I199" s="315">
        <v>40</v>
      </c>
    </row>
    <row r="200" spans="1:9" x14ac:dyDescent="0.2">
      <c r="A200" s="313" t="s">
        <v>380</v>
      </c>
      <c r="B200" s="314">
        <v>1369134957.9000001</v>
      </c>
      <c r="C200" s="314">
        <v>1900145672.89149</v>
      </c>
      <c r="D200" s="315">
        <v>162</v>
      </c>
      <c r="F200" s="313" t="s">
        <v>372</v>
      </c>
      <c r="G200" s="314">
        <v>1014323190.1312</v>
      </c>
      <c r="H200" s="314">
        <v>1047229953.49235</v>
      </c>
      <c r="I200" s="315">
        <v>664</v>
      </c>
    </row>
    <row r="201" spans="1:9" x14ac:dyDescent="0.2">
      <c r="A201" s="313" t="s">
        <v>381</v>
      </c>
      <c r="B201" s="314">
        <v>20994345.530000001</v>
      </c>
      <c r="C201" s="314">
        <v>29136875.502182499</v>
      </c>
      <c r="D201" s="315">
        <v>14</v>
      </c>
      <c r="F201" s="313" t="s">
        <v>373</v>
      </c>
      <c r="G201" s="314">
        <v>27950000</v>
      </c>
      <c r="H201" s="314">
        <v>28856756.391742501</v>
      </c>
      <c r="I201" s="315">
        <v>42</v>
      </c>
    </row>
    <row r="202" spans="1:9" x14ac:dyDescent="0.2">
      <c r="A202" s="313" t="s">
        <v>382</v>
      </c>
      <c r="B202" s="314">
        <v>1086958828.3800001</v>
      </c>
      <c r="C202" s="314">
        <v>1508529237.70595</v>
      </c>
      <c r="D202" s="315">
        <v>75</v>
      </c>
      <c r="F202" s="313" t="s">
        <v>374</v>
      </c>
      <c r="G202" s="314">
        <v>206045666.5</v>
      </c>
      <c r="H202" s="314">
        <v>212730218.38156399</v>
      </c>
      <c r="I202" s="315">
        <v>79</v>
      </c>
    </row>
    <row r="203" spans="1:9" x14ac:dyDescent="0.2">
      <c r="A203" s="313" t="s">
        <v>276</v>
      </c>
      <c r="B203" s="314">
        <v>619488461.66999996</v>
      </c>
      <c r="C203" s="314">
        <v>859753315.81185806</v>
      </c>
      <c r="D203" s="315">
        <v>160</v>
      </c>
      <c r="F203" s="313" t="s">
        <v>375</v>
      </c>
      <c r="G203" s="314">
        <v>145766848.03999999</v>
      </c>
      <c r="H203" s="314">
        <v>150495829.11922801</v>
      </c>
      <c r="I203" s="315">
        <v>54</v>
      </c>
    </row>
    <row r="204" spans="1:9" x14ac:dyDescent="0.2">
      <c r="A204" s="313" t="s">
        <v>383</v>
      </c>
      <c r="B204" s="314">
        <v>80738629.5</v>
      </c>
      <c r="C204" s="314">
        <v>112052618.768076</v>
      </c>
      <c r="D204" s="315">
        <v>19</v>
      </c>
      <c r="F204" s="313" t="s">
        <v>274</v>
      </c>
      <c r="G204" s="314">
        <v>88968471256.825195</v>
      </c>
      <c r="H204" s="314">
        <v>91854794332.878296</v>
      </c>
      <c r="I204" s="315">
        <v>8214</v>
      </c>
    </row>
    <row r="205" spans="1:9" x14ac:dyDescent="0.2">
      <c r="A205" s="313" t="s">
        <v>277</v>
      </c>
      <c r="B205" s="314">
        <v>23050435340.191002</v>
      </c>
      <c r="C205" s="314">
        <v>31990407313.1759</v>
      </c>
      <c r="D205" s="315">
        <v>1296</v>
      </c>
      <c r="F205" s="313" t="s">
        <v>275</v>
      </c>
      <c r="G205" s="314">
        <v>2572005344.6131601</v>
      </c>
      <c r="H205" s="314">
        <v>3516279063.3280201</v>
      </c>
      <c r="I205" s="315">
        <v>1412</v>
      </c>
    </row>
    <row r="206" spans="1:9" x14ac:dyDescent="0.2">
      <c r="A206" s="313" t="s">
        <v>384</v>
      </c>
      <c r="B206" s="314">
        <v>15383172695</v>
      </c>
      <c r="C206" s="314">
        <v>31779614.1074383</v>
      </c>
      <c r="D206" s="315">
        <v>13</v>
      </c>
      <c r="F206" s="313" t="s">
        <v>377</v>
      </c>
      <c r="G206" s="314">
        <v>254595366.514</v>
      </c>
      <c r="H206" s="314">
        <v>348066289.50771099</v>
      </c>
      <c r="I206" s="315">
        <v>122</v>
      </c>
    </row>
    <row r="207" spans="1:9" x14ac:dyDescent="0.2">
      <c r="A207" s="313" t="s">
        <v>385</v>
      </c>
      <c r="B207" s="314">
        <v>110123443279.7</v>
      </c>
      <c r="C207" s="314">
        <v>227500568.38071701</v>
      </c>
      <c r="D207" s="315">
        <v>44</v>
      </c>
      <c r="F207" s="313" t="s">
        <v>378</v>
      </c>
      <c r="G207" s="314">
        <v>4794674643.2030001</v>
      </c>
      <c r="H207" s="314">
        <v>6554968518.5044603</v>
      </c>
      <c r="I207" s="315">
        <v>1881</v>
      </c>
    </row>
    <row r="208" spans="1:9" x14ac:dyDescent="0.2">
      <c r="A208" s="313" t="s">
        <v>386</v>
      </c>
      <c r="B208" s="314">
        <v>86729278.840000004</v>
      </c>
      <c r="C208" s="314">
        <v>18313583.034439702</v>
      </c>
      <c r="D208" s="315">
        <v>23</v>
      </c>
      <c r="F208" s="313" t="s">
        <v>380</v>
      </c>
      <c r="G208" s="314">
        <v>1178362241.385</v>
      </c>
      <c r="H208" s="314">
        <v>1610980508.68225</v>
      </c>
      <c r="I208" s="315">
        <v>406</v>
      </c>
    </row>
    <row r="209" spans="1:9" x14ac:dyDescent="0.2">
      <c r="A209" s="313" t="s">
        <v>387</v>
      </c>
      <c r="B209" s="314">
        <v>57452656914.760002</v>
      </c>
      <c r="C209" s="314">
        <v>12131589435.8892</v>
      </c>
      <c r="D209" s="315">
        <v>454</v>
      </c>
      <c r="F209" s="313" t="s">
        <v>381</v>
      </c>
      <c r="G209" s="314">
        <v>21712392.280000001</v>
      </c>
      <c r="H209" s="314">
        <v>29683775.948922802</v>
      </c>
      <c r="I209" s="315">
        <v>19</v>
      </c>
    </row>
    <row r="210" spans="1:9" x14ac:dyDescent="0.2">
      <c r="A210" s="313" t="s">
        <v>278</v>
      </c>
      <c r="B210" s="314">
        <v>1199935305.8276</v>
      </c>
      <c r="C210" s="314">
        <v>253286227.37682599</v>
      </c>
      <c r="D210" s="315">
        <v>366</v>
      </c>
      <c r="F210" s="313" t="s">
        <v>382</v>
      </c>
      <c r="G210" s="314">
        <v>499179498.95499998</v>
      </c>
      <c r="H210" s="314">
        <v>682445868.432688</v>
      </c>
      <c r="I210" s="315">
        <v>632</v>
      </c>
    </row>
    <row r="211" spans="1:9" x14ac:dyDescent="0.2">
      <c r="A211" s="313" t="s">
        <v>388</v>
      </c>
      <c r="B211" s="314">
        <v>2342595123.7800002</v>
      </c>
      <c r="C211" s="314">
        <v>494482559.427944</v>
      </c>
      <c r="D211" s="315">
        <v>31</v>
      </c>
      <c r="F211" s="313" t="s">
        <v>276</v>
      </c>
      <c r="G211" s="314">
        <v>671446188.48399997</v>
      </c>
      <c r="H211" s="314">
        <v>917957724.95674801</v>
      </c>
      <c r="I211" s="315">
        <v>258</v>
      </c>
    </row>
    <row r="212" spans="1:9" x14ac:dyDescent="0.2">
      <c r="A212" s="313" t="s">
        <v>279</v>
      </c>
      <c r="B212" s="314">
        <v>426494536.19</v>
      </c>
      <c r="C212" s="314">
        <v>90025846.846708804</v>
      </c>
      <c r="D212" s="315">
        <v>41</v>
      </c>
      <c r="F212" s="313" t="s">
        <v>389</v>
      </c>
      <c r="G212" s="314">
        <v>7143750</v>
      </c>
      <c r="H212" s="314">
        <v>9766472.1464362498</v>
      </c>
      <c r="I212" s="315">
        <v>67</v>
      </c>
    </row>
    <row r="213" spans="1:9" x14ac:dyDescent="0.2">
      <c r="A213" s="313" t="s">
        <v>390</v>
      </c>
      <c r="B213" s="314">
        <v>3178575649.2350001</v>
      </c>
      <c r="C213" s="314">
        <v>670944033.99632001</v>
      </c>
      <c r="D213" s="315">
        <v>45</v>
      </c>
      <c r="F213" s="313" t="s">
        <v>391</v>
      </c>
      <c r="G213" s="314">
        <v>4727608</v>
      </c>
      <c r="H213" s="314">
        <v>6463279.3492590301</v>
      </c>
      <c r="I213" s="315">
        <v>11</v>
      </c>
    </row>
    <row r="214" spans="1:9" x14ac:dyDescent="0.2">
      <c r="A214" s="313" t="s">
        <v>392</v>
      </c>
      <c r="B214" s="314">
        <v>204494196.88</v>
      </c>
      <c r="C214" s="314">
        <v>43165296.826119699</v>
      </c>
      <c r="D214" s="315">
        <v>43</v>
      </c>
      <c r="F214" s="313" t="s">
        <v>393</v>
      </c>
      <c r="G214" s="314">
        <v>67796622.280000001</v>
      </c>
      <c r="H214" s="314">
        <v>92687149.343143195</v>
      </c>
      <c r="I214" s="315">
        <v>42</v>
      </c>
    </row>
    <row r="215" spans="1:9" x14ac:dyDescent="0.2">
      <c r="A215" s="313" t="s">
        <v>394</v>
      </c>
      <c r="B215" s="314">
        <v>305934026.73816001</v>
      </c>
      <c r="C215" s="314">
        <v>64577544.374582</v>
      </c>
      <c r="D215" s="315">
        <v>1233</v>
      </c>
      <c r="F215" s="313" t="s">
        <v>383</v>
      </c>
      <c r="G215" s="314">
        <v>43428364.950000003</v>
      </c>
      <c r="H215" s="314">
        <v>59372446.775075197</v>
      </c>
      <c r="I215" s="315">
        <v>55</v>
      </c>
    </row>
    <row r="216" spans="1:9" x14ac:dyDescent="0.2">
      <c r="A216" s="313" t="s">
        <v>280</v>
      </c>
      <c r="B216" s="314">
        <v>1420631453929.7</v>
      </c>
      <c r="C216" s="314">
        <v>299871484496.85303</v>
      </c>
      <c r="D216" s="315">
        <v>12030</v>
      </c>
      <c r="F216" s="313" t="s">
        <v>277</v>
      </c>
      <c r="G216" s="314">
        <v>34653265067.077003</v>
      </c>
      <c r="H216" s="314">
        <v>47375698766.149399</v>
      </c>
      <c r="I216" s="315">
        <v>3433</v>
      </c>
    </row>
    <row r="217" spans="1:9" x14ac:dyDescent="0.2">
      <c r="A217" s="313" t="s">
        <v>395</v>
      </c>
      <c r="B217" s="314">
        <v>953469524351.59998</v>
      </c>
      <c r="C217" s="314">
        <v>474171900.36390901</v>
      </c>
      <c r="D217" s="315">
        <v>57</v>
      </c>
      <c r="F217" s="313" t="s">
        <v>385</v>
      </c>
      <c r="G217" s="314">
        <v>545363730890</v>
      </c>
      <c r="H217" s="314">
        <v>1101332700.32954</v>
      </c>
      <c r="I217" s="315">
        <v>283</v>
      </c>
    </row>
    <row r="218" spans="1:9" x14ac:dyDescent="0.2">
      <c r="A218" s="313" t="s">
        <v>396</v>
      </c>
      <c r="B218" s="314">
        <v>24112060799.215</v>
      </c>
      <c r="C218" s="314">
        <v>1284759457.6738601</v>
      </c>
      <c r="D218" s="315">
        <v>53</v>
      </c>
      <c r="F218" s="313" t="s">
        <v>278</v>
      </c>
      <c r="G218" s="314">
        <v>4424052218.7200003</v>
      </c>
      <c r="H218" s="314">
        <v>881958399.733073</v>
      </c>
      <c r="I218" s="315">
        <v>1318</v>
      </c>
    </row>
    <row r="219" spans="1:9" x14ac:dyDescent="0.2">
      <c r="A219" s="313" t="s">
        <v>397</v>
      </c>
      <c r="B219" s="314">
        <v>1073260915.8430001</v>
      </c>
      <c r="C219" s="314">
        <v>208973141.951639</v>
      </c>
      <c r="D219" s="315">
        <v>155</v>
      </c>
      <c r="F219" s="313" t="s">
        <v>398</v>
      </c>
      <c r="G219" s="314">
        <v>32074918.030000001</v>
      </c>
      <c r="H219" s="314">
        <v>6394305.9391584201</v>
      </c>
      <c r="I219" s="315">
        <v>15</v>
      </c>
    </row>
    <row r="220" spans="1:9" x14ac:dyDescent="0.2">
      <c r="A220" s="313" t="s">
        <v>399</v>
      </c>
      <c r="B220" s="314">
        <v>3279925166.6799998</v>
      </c>
      <c r="C220" s="314">
        <v>638629672.73806596</v>
      </c>
      <c r="D220" s="315">
        <v>40</v>
      </c>
      <c r="F220" s="313" t="s">
        <v>388</v>
      </c>
      <c r="G220" s="314">
        <v>4464641701.7200003</v>
      </c>
      <c r="H220" s="314">
        <v>890050129.60036397</v>
      </c>
      <c r="I220" s="315">
        <v>137</v>
      </c>
    </row>
    <row r="221" spans="1:9" x14ac:dyDescent="0.2">
      <c r="A221" s="313" t="s">
        <v>400</v>
      </c>
      <c r="B221" s="314">
        <v>306177172.06</v>
      </c>
      <c r="C221" s="314">
        <v>59615331.831020802</v>
      </c>
      <c r="D221" s="315">
        <v>119</v>
      </c>
      <c r="F221" s="313" t="s">
        <v>279</v>
      </c>
      <c r="G221" s="314">
        <v>405681780.93000001</v>
      </c>
      <c r="H221" s="314">
        <v>80874826.204787806</v>
      </c>
      <c r="I221" s="315">
        <v>35</v>
      </c>
    </row>
    <row r="222" spans="1:9" x14ac:dyDescent="0.2">
      <c r="A222" s="313" t="s">
        <v>401</v>
      </c>
      <c r="B222" s="314">
        <v>48142468.189999998</v>
      </c>
      <c r="C222" s="314">
        <v>9373753.1018438805</v>
      </c>
      <c r="D222" s="315">
        <v>41</v>
      </c>
      <c r="F222" s="313" t="s">
        <v>390</v>
      </c>
      <c r="G222" s="314">
        <v>644460129.54999995</v>
      </c>
      <c r="H222" s="314">
        <v>128476563.216095</v>
      </c>
      <c r="I222" s="315">
        <v>56</v>
      </c>
    </row>
    <row r="223" spans="1:9" x14ac:dyDescent="0.2">
      <c r="A223" s="313" t="s">
        <v>402</v>
      </c>
      <c r="B223" s="314">
        <v>18081380209.293999</v>
      </c>
      <c r="C223" s="314">
        <v>3520600421.93047</v>
      </c>
      <c r="D223" s="315">
        <v>339</v>
      </c>
      <c r="F223" s="313" t="s">
        <v>392</v>
      </c>
      <c r="G223" s="314">
        <v>154551429.38999999</v>
      </c>
      <c r="H223" s="314">
        <v>30810651.548028301</v>
      </c>
      <c r="I223" s="315">
        <v>64</v>
      </c>
    </row>
    <row r="224" spans="1:9" x14ac:dyDescent="0.2">
      <c r="A224" s="313" t="s">
        <v>281</v>
      </c>
      <c r="B224" s="314">
        <v>17486583446.880901</v>
      </c>
      <c r="C224" s="314">
        <v>25387188373.890598</v>
      </c>
      <c r="D224" s="315">
        <v>8288</v>
      </c>
      <c r="F224" s="313" t="s">
        <v>394</v>
      </c>
      <c r="G224" s="314">
        <v>615757634.16999996</v>
      </c>
      <c r="H224" s="314">
        <v>122754567.714646</v>
      </c>
      <c r="I224" s="315">
        <v>326</v>
      </c>
    </row>
    <row r="225" spans="1:9" x14ac:dyDescent="0.2">
      <c r="A225" s="313" t="s">
        <v>403</v>
      </c>
      <c r="B225" s="314">
        <v>1424832462.6290901</v>
      </c>
      <c r="C225" s="314">
        <v>2068585338.00387</v>
      </c>
      <c r="D225" s="315">
        <v>152</v>
      </c>
      <c r="F225" s="313" t="s">
        <v>404</v>
      </c>
      <c r="G225" s="314">
        <v>325092994.41000003</v>
      </c>
      <c r="H225" s="314">
        <v>64809021.8964983</v>
      </c>
      <c r="I225" s="315">
        <v>28</v>
      </c>
    </row>
    <row r="226" spans="1:9" x14ac:dyDescent="0.2">
      <c r="A226" s="313" t="s">
        <v>405</v>
      </c>
      <c r="B226" s="314">
        <v>2117496193.2839999</v>
      </c>
      <c r="C226" s="314">
        <v>3074201138.4439902</v>
      </c>
      <c r="D226" s="315">
        <v>224</v>
      </c>
      <c r="F226" s="313" t="s">
        <v>280</v>
      </c>
      <c r="G226" s="314">
        <v>2701303526867.5898</v>
      </c>
      <c r="H226" s="314">
        <v>538519261971.72101</v>
      </c>
      <c r="I226" s="315">
        <v>20697</v>
      </c>
    </row>
    <row r="227" spans="1:9" x14ac:dyDescent="0.2">
      <c r="A227" s="313" t="s">
        <v>406</v>
      </c>
      <c r="B227" s="314">
        <v>290484228.08999997</v>
      </c>
      <c r="C227" s="314">
        <v>421727768.63855702</v>
      </c>
      <c r="D227" s="315">
        <v>20</v>
      </c>
      <c r="F227" s="313" t="s">
        <v>395</v>
      </c>
      <c r="G227" s="314">
        <v>4430981991650.6299</v>
      </c>
      <c r="H227" s="314">
        <v>2004084746.34532</v>
      </c>
      <c r="I227" s="315">
        <v>324</v>
      </c>
    </row>
    <row r="228" spans="1:9" x14ac:dyDescent="0.2">
      <c r="A228" s="313" t="s">
        <v>407</v>
      </c>
      <c r="B228" s="314">
        <v>2731477454.2776999</v>
      </c>
      <c r="C228" s="314">
        <v>3965584980.13241</v>
      </c>
      <c r="D228" s="315">
        <v>89</v>
      </c>
      <c r="F228" s="313" t="s">
        <v>408</v>
      </c>
      <c r="G228" s="314">
        <v>147517749.71000001</v>
      </c>
      <c r="H228" s="314">
        <v>8066565.7740394101</v>
      </c>
      <c r="I228" s="315">
        <v>20</v>
      </c>
    </row>
    <row r="229" spans="1:9" x14ac:dyDescent="0.2">
      <c r="A229" s="313" t="s">
        <v>409</v>
      </c>
      <c r="B229" s="314">
        <v>189585268.787</v>
      </c>
      <c r="C229" s="314">
        <v>275241698.656048</v>
      </c>
      <c r="D229" s="315">
        <v>58</v>
      </c>
      <c r="F229" s="313" t="s">
        <v>410</v>
      </c>
      <c r="G229" s="314">
        <v>7317278402.0900002</v>
      </c>
      <c r="H229" s="314">
        <v>400123426.72968298</v>
      </c>
      <c r="I229" s="315">
        <v>30</v>
      </c>
    </row>
    <row r="230" spans="1:9" x14ac:dyDescent="0.2">
      <c r="A230" s="313" t="s">
        <v>282</v>
      </c>
      <c r="B230" s="314">
        <v>1269927000</v>
      </c>
      <c r="C230" s="314">
        <v>1843692112.1856</v>
      </c>
      <c r="D230" s="315">
        <v>506</v>
      </c>
      <c r="F230" s="313" t="s">
        <v>396</v>
      </c>
      <c r="G230" s="314">
        <v>51286406512.279999</v>
      </c>
      <c r="H230" s="314">
        <v>2804443345.0124998</v>
      </c>
      <c r="I230" s="315">
        <v>246</v>
      </c>
    </row>
    <row r="231" spans="1:9" x14ac:dyDescent="0.2">
      <c r="A231" s="313" t="s">
        <v>283</v>
      </c>
      <c r="B231" s="314">
        <v>11341987014.111099</v>
      </c>
      <c r="C231" s="314">
        <v>16466404757.461</v>
      </c>
      <c r="D231" s="315">
        <v>1802</v>
      </c>
      <c r="F231" s="313" t="s">
        <v>397</v>
      </c>
      <c r="G231" s="314">
        <v>2052656039.869</v>
      </c>
      <c r="H231" s="314">
        <v>408360144.31632203</v>
      </c>
      <c r="I231" s="315">
        <v>338</v>
      </c>
    </row>
    <row r="232" spans="1:9" x14ac:dyDescent="0.2">
      <c r="A232" s="313" t="s">
        <v>411</v>
      </c>
      <c r="B232" s="314">
        <v>165399546.12540999</v>
      </c>
      <c r="C232" s="314">
        <v>240128636.173967</v>
      </c>
      <c r="D232" s="315">
        <v>94</v>
      </c>
      <c r="F232" s="313" t="s">
        <v>412</v>
      </c>
      <c r="G232" s="314">
        <v>442886099.43000001</v>
      </c>
      <c r="H232" s="314">
        <v>88108785.868707895</v>
      </c>
      <c r="I232" s="315">
        <v>45</v>
      </c>
    </row>
    <row r="233" spans="1:9" x14ac:dyDescent="0.2">
      <c r="A233" s="313" t="s">
        <v>413</v>
      </c>
      <c r="B233" s="314">
        <v>66466411.840000004</v>
      </c>
      <c r="C233" s="314">
        <v>96496569.6726567</v>
      </c>
      <c r="D233" s="315">
        <v>30</v>
      </c>
      <c r="F233" s="313" t="s">
        <v>399</v>
      </c>
      <c r="G233" s="314">
        <v>2562492992.4400001</v>
      </c>
      <c r="H233" s="314">
        <v>509788287.89510399</v>
      </c>
      <c r="I233" s="315">
        <v>64</v>
      </c>
    </row>
    <row r="234" spans="1:9" x14ac:dyDescent="0.2">
      <c r="A234" s="313" t="s">
        <v>414</v>
      </c>
      <c r="B234" s="314">
        <v>419114302</v>
      </c>
      <c r="C234" s="314">
        <v>608474134.89245903</v>
      </c>
      <c r="D234" s="315">
        <v>27</v>
      </c>
      <c r="F234" s="313" t="s">
        <v>400</v>
      </c>
      <c r="G234" s="314">
        <v>813069585.76999998</v>
      </c>
      <c r="H234" s="314">
        <v>161753945.588195</v>
      </c>
      <c r="I234" s="315">
        <v>330</v>
      </c>
    </row>
    <row r="235" spans="1:9" x14ac:dyDescent="0.2">
      <c r="A235" s="313" t="s">
        <v>284</v>
      </c>
      <c r="B235" s="314">
        <v>9994096577.6131096</v>
      </c>
      <c r="C235" s="314">
        <v>14509524585.717501</v>
      </c>
      <c r="D235" s="315">
        <v>702</v>
      </c>
      <c r="F235" s="313" t="s">
        <v>415</v>
      </c>
      <c r="G235" s="314">
        <v>52514295.740000002</v>
      </c>
      <c r="H235" s="314">
        <v>10447315.561171699</v>
      </c>
      <c r="I235" s="315">
        <v>13</v>
      </c>
    </row>
    <row r="236" spans="1:9" x14ac:dyDescent="0.2">
      <c r="A236" s="313" t="s">
        <v>416</v>
      </c>
      <c r="B236" s="314">
        <v>57487930.409999996</v>
      </c>
      <c r="C236" s="314">
        <v>83461524.830003604</v>
      </c>
      <c r="D236" s="315">
        <v>30</v>
      </c>
      <c r="F236" s="313" t="s">
        <v>417</v>
      </c>
      <c r="G236" s="314">
        <v>348882373.88999999</v>
      </c>
      <c r="H236" s="314">
        <v>69407467.098205999</v>
      </c>
      <c r="I236" s="315">
        <v>11</v>
      </c>
    </row>
    <row r="237" spans="1:9" x14ac:dyDescent="0.2">
      <c r="A237" s="313" t="s">
        <v>418</v>
      </c>
      <c r="B237" s="314">
        <v>247193092.44999999</v>
      </c>
      <c r="C237" s="314">
        <v>358877285.65250701</v>
      </c>
      <c r="D237" s="315">
        <v>12</v>
      </c>
      <c r="F237" s="313" t="s">
        <v>419</v>
      </c>
      <c r="G237" s="314">
        <v>35800337.921999998</v>
      </c>
      <c r="H237" s="314">
        <v>7122202.1012999499</v>
      </c>
      <c r="I237" s="315">
        <v>10</v>
      </c>
    </row>
    <row r="238" spans="1:9" x14ac:dyDescent="0.2">
      <c r="A238" s="313" t="s">
        <v>420</v>
      </c>
      <c r="B238" s="314">
        <v>127510822.34100001</v>
      </c>
      <c r="C238" s="314">
        <v>185121426.16733199</v>
      </c>
      <c r="D238" s="315">
        <v>89</v>
      </c>
      <c r="F238" s="313" t="s">
        <v>401</v>
      </c>
      <c r="G238" s="314">
        <v>98207659.865999997</v>
      </c>
      <c r="H238" s="314">
        <v>19537659.197109099</v>
      </c>
      <c r="I238" s="315">
        <v>60</v>
      </c>
    </row>
    <row r="239" spans="1:9" x14ac:dyDescent="0.2">
      <c r="A239" s="313" t="s">
        <v>285</v>
      </c>
      <c r="B239" s="314">
        <v>2797149148.5486698</v>
      </c>
      <c r="C239" s="314">
        <v>4060927771.2702098</v>
      </c>
      <c r="D239" s="315">
        <v>3299</v>
      </c>
      <c r="F239" s="313" t="s">
        <v>421</v>
      </c>
      <c r="G239" s="314">
        <v>47401387.670000002</v>
      </c>
      <c r="H239" s="314">
        <v>9430141.7937271502</v>
      </c>
      <c r="I239" s="315">
        <v>15</v>
      </c>
    </row>
    <row r="240" spans="1:9" x14ac:dyDescent="0.2">
      <c r="A240" s="313" t="s">
        <v>422</v>
      </c>
      <c r="B240" s="314">
        <v>2412125205.8108301</v>
      </c>
      <c r="C240" s="314">
        <v>3501946344.5989499</v>
      </c>
      <c r="D240" s="315">
        <v>603</v>
      </c>
      <c r="F240" s="313" t="s">
        <v>402</v>
      </c>
      <c r="G240" s="314">
        <v>15239869031.828899</v>
      </c>
      <c r="H240" s="314">
        <v>3031854824.34586</v>
      </c>
      <c r="I240" s="315">
        <v>877</v>
      </c>
    </row>
    <row r="241" spans="1:9" x14ac:dyDescent="0.2">
      <c r="A241" s="313" t="s">
        <v>423</v>
      </c>
      <c r="B241" s="314">
        <v>38044621.579999998</v>
      </c>
      <c r="C241" s="314">
        <v>55233543.910895802</v>
      </c>
      <c r="D241" s="315">
        <v>44</v>
      </c>
      <c r="F241" s="313" t="s">
        <v>424</v>
      </c>
      <c r="G241" s="314">
        <v>1140119030</v>
      </c>
      <c r="H241" s="314">
        <v>32941042.705314301</v>
      </c>
      <c r="I241" s="315">
        <v>28</v>
      </c>
    </row>
    <row r="242" spans="1:9" x14ac:dyDescent="0.2">
      <c r="A242" s="313" t="s">
        <v>425</v>
      </c>
      <c r="B242" s="314">
        <v>9787237</v>
      </c>
      <c r="C242" s="314">
        <v>14209203.881003501</v>
      </c>
      <c r="D242" s="315">
        <v>14</v>
      </c>
      <c r="F242" s="313" t="s">
        <v>281</v>
      </c>
      <c r="G242" s="314">
        <v>33552708133.543201</v>
      </c>
      <c r="H242" s="314">
        <v>49663696305.425003</v>
      </c>
      <c r="I242" s="315">
        <v>15579</v>
      </c>
    </row>
    <row r="243" spans="1:9" x14ac:dyDescent="0.2">
      <c r="A243" s="313" t="s">
        <v>426</v>
      </c>
      <c r="B243" s="314">
        <v>309179073.14399999</v>
      </c>
      <c r="C243" s="314">
        <v>448869122.72000599</v>
      </c>
      <c r="D243" s="315">
        <v>137</v>
      </c>
      <c r="F243" s="313" t="s">
        <v>427</v>
      </c>
      <c r="G243" s="314">
        <v>55587178.055</v>
      </c>
      <c r="H243" s="314">
        <v>82278447.343546197</v>
      </c>
      <c r="I243" s="315">
        <v>22</v>
      </c>
    </row>
    <row r="244" spans="1:9" x14ac:dyDescent="0.2">
      <c r="A244" s="313" t="s">
        <v>428</v>
      </c>
      <c r="B244" s="314">
        <v>319450036.866</v>
      </c>
      <c r="C244" s="314">
        <v>463780605.66256499</v>
      </c>
      <c r="D244" s="315">
        <v>114</v>
      </c>
      <c r="F244" s="313" t="s">
        <v>403</v>
      </c>
      <c r="G244" s="314">
        <v>2972504348.7241998</v>
      </c>
      <c r="H244" s="314">
        <v>4399810371.6108103</v>
      </c>
      <c r="I244" s="315">
        <v>1345</v>
      </c>
    </row>
    <row r="245" spans="1:9" x14ac:dyDescent="0.2">
      <c r="A245" s="313" t="s">
        <v>429</v>
      </c>
      <c r="B245" s="314">
        <v>37856000</v>
      </c>
      <c r="C245" s="314">
        <v>54959701.304798</v>
      </c>
      <c r="D245" s="315">
        <v>12</v>
      </c>
      <c r="F245" s="313" t="s">
        <v>405</v>
      </c>
      <c r="G245" s="314">
        <v>4823413215.2341003</v>
      </c>
      <c r="H245" s="314">
        <v>7139469282.8827</v>
      </c>
      <c r="I245" s="315">
        <v>2236</v>
      </c>
    </row>
    <row r="246" spans="1:9" x14ac:dyDescent="0.2">
      <c r="A246" s="313" t="s">
        <v>286</v>
      </c>
      <c r="B246" s="314">
        <v>203693745360.12799</v>
      </c>
      <c r="C246" s="314">
        <v>295724519300.724</v>
      </c>
      <c r="D246" s="315">
        <v>11265</v>
      </c>
      <c r="F246" s="313" t="s">
        <v>407</v>
      </c>
      <c r="G246" s="314">
        <v>3017552326.6660099</v>
      </c>
      <c r="H246" s="314">
        <v>4466489016.052</v>
      </c>
      <c r="I246" s="315">
        <v>119</v>
      </c>
    </row>
    <row r="247" spans="1:9" x14ac:dyDescent="0.2">
      <c r="A247" s="313" t="s">
        <v>430</v>
      </c>
      <c r="B247" s="314">
        <v>17436026.190000001</v>
      </c>
      <c r="C247" s="314">
        <v>25313788.866891298</v>
      </c>
      <c r="D247" s="315">
        <v>14</v>
      </c>
      <c r="F247" s="313" t="s">
        <v>431</v>
      </c>
      <c r="G247" s="314">
        <v>161422930.52000001</v>
      </c>
      <c r="H247" s="314">
        <v>238933303.57028401</v>
      </c>
      <c r="I247" s="315">
        <v>56</v>
      </c>
    </row>
    <row r="248" spans="1:9" x14ac:dyDescent="0.2">
      <c r="A248" s="313" t="s">
        <v>432</v>
      </c>
      <c r="B248" s="314">
        <v>72602604.709999993</v>
      </c>
      <c r="C248" s="314">
        <v>45498210.603809401</v>
      </c>
      <c r="D248" s="315">
        <v>266</v>
      </c>
      <c r="F248" s="313" t="s">
        <v>409</v>
      </c>
      <c r="G248" s="314">
        <v>725782011.8527</v>
      </c>
      <c r="H248" s="314">
        <v>1074280421.0357599</v>
      </c>
      <c r="I248" s="315">
        <v>108</v>
      </c>
    </row>
    <row r="249" spans="1:9" x14ac:dyDescent="0.2">
      <c r="A249" s="313" t="s">
        <v>287</v>
      </c>
      <c r="B249" s="314">
        <v>10104208931.235201</v>
      </c>
      <c r="C249" s="314">
        <v>20655513643.783401</v>
      </c>
      <c r="D249" s="315">
        <v>2698</v>
      </c>
      <c r="F249" s="313" t="s">
        <v>282</v>
      </c>
      <c r="G249" s="314">
        <v>20597000</v>
      </c>
      <c r="H249" s="314">
        <v>30487051.856783099</v>
      </c>
      <c r="I249" s="315">
        <v>11</v>
      </c>
    </row>
    <row r="250" spans="1:9" x14ac:dyDescent="0.2">
      <c r="A250" s="313" t="s">
        <v>433</v>
      </c>
      <c r="B250" s="314">
        <v>1095763173.5875299</v>
      </c>
      <c r="C250" s="314">
        <v>2240012190.6055799</v>
      </c>
      <c r="D250" s="315">
        <v>175</v>
      </c>
      <c r="F250" s="313" t="s">
        <v>283</v>
      </c>
      <c r="G250" s="314">
        <v>19611062480.939301</v>
      </c>
      <c r="H250" s="314">
        <v>29027697180.317902</v>
      </c>
      <c r="I250" s="315">
        <v>6739</v>
      </c>
    </row>
    <row r="251" spans="1:9" x14ac:dyDescent="0.2">
      <c r="A251" s="313" t="s">
        <v>434</v>
      </c>
      <c r="B251" s="314">
        <v>798731038.09099996</v>
      </c>
      <c r="C251" s="314">
        <v>1632804702.2069099</v>
      </c>
      <c r="D251" s="315">
        <v>113</v>
      </c>
      <c r="F251" s="313" t="s">
        <v>411</v>
      </c>
      <c r="G251" s="314">
        <v>153810469.93520001</v>
      </c>
      <c r="H251" s="314">
        <v>227665571.34682801</v>
      </c>
      <c r="I251" s="315">
        <v>153</v>
      </c>
    </row>
    <row r="252" spans="1:9" x14ac:dyDescent="0.2">
      <c r="A252" s="313" t="s">
        <v>435</v>
      </c>
      <c r="B252" s="314">
        <v>662032861.77999997</v>
      </c>
      <c r="C252" s="314">
        <v>1353359664.4916201</v>
      </c>
      <c r="D252" s="315">
        <v>57</v>
      </c>
      <c r="F252" s="313" t="s">
        <v>413</v>
      </c>
      <c r="G252" s="314">
        <v>266552194.917</v>
      </c>
      <c r="H252" s="314">
        <v>394542437.68383402</v>
      </c>
      <c r="I252" s="315">
        <v>92</v>
      </c>
    </row>
    <row r="253" spans="1:9" x14ac:dyDescent="0.2">
      <c r="A253" s="313" t="s">
        <v>288</v>
      </c>
      <c r="B253" s="314">
        <v>7409471523.7685204</v>
      </c>
      <c r="C253" s="314">
        <v>15146800822.705799</v>
      </c>
      <c r="D253" s="315">
        <v>1172</v>
      </c>
      <c r="F253" s="313" t="s">
        <v>436</v>
      </c>
      <c r="G253" s="314">
        <v>3438975.77</v>
      </c>
      <c r="H253" s="314">
        <v>5090267.1570719304</v>
      </c>
      <c r="I253" s="315">
        <v>10</v>
      </c>
    </row>
    <row r="254" spans="1:9" x14ac:dyDescent="0.2">
      <c r="A254" s="313" t="s">
        <v>437</v>
      </c>
      <c r="B254" s="314">
        <v>148037195.63999999</v>
      </c>
      <c r="C254" s="314">
        <v>302624810.624897</v>
      </c>
      <c r="D254" s="315">
        <v>91</v>
      </c>
      <c r="F254" s="313" t="s">
        <v>414</v>
      </c>
      <c r="G254" s="314">
        <v>758360784</v>
      </c>
      <c r="H254" s="314">
        <v>1122502526.9679401</v>
      </c>
      <c r="I254" s="315">
        <v>26</v>
      </c>
    </row>
    <row r="255" spans="1:9" x14ac:dyDescent="0.2">
      <c r="A255" s="313" t="s">
        <v>438</v>
      </c>
      <c r="B255" s="314">
        <v>115931453.903</v>
      </c>
      <c r="C255" s="314">
        <v>236992697.21497399</v>
      </c>
      <c r="D255" s="315">
        <v>46</v>
      </c>
      <c r="F255" s="313" t="s">
        <v>284</v>
      </c>
      <c r="G255" s="314">
        <v>18061562393.4725</v>
      </c>
      <c r="H255" s="314">
        <v>26734174360.553501</v>
      </c>
      <c r="I255" s="315">
        <v>3957</v>
      </c>
    </row>
    <row r="256" spans="1:9" x14ac:dyDescent="0.2">
      <c r="A256" s="313" t="s">
        <v>439</v>
      </c>
      <c r="B256" s="314">
        <v>28568315.5689</v>
      </c>
      <c r="C256" s="314">
        <v>58400735.379606403</v>
      </c>
      <c r="D256" s="315">
        <v>30</v>
      </c>
      <c r="F256" s="313" t="s">
        <v>416</v>
      </c>
      <c r="G256" s="314">
        <v>112991800.08230001</v>
      </c>
      <c r="H256" s="314">
        <v>167247019.88155299</v>
      </c>
      <c r="I256" s="315">
        <v>52</v>
      </c>
    </row>
    <row r="257" spans="1:9" x14ac:dyDescent="0.2">
      <c r="A257" s="313" t="s">
        <v>440</v>
      </c>
      <c r="B257" s="314">
        <v>4047447799.9679999</v>
      </c>
      <c r="C257" s="314">
        <v>8273988970.7051001</v>
      </c>
      <c r="D257" s="315">
        <v>385</v>
      </c>
      <c r="F257" s="313" t="s">
        <v>418</v>
      </c>
      <c r="G257" s="314">
        <v>450322918.66049999</v>
      </c>
      <c r="H257" s="314">
        <v>666554263.89768302</v>
      </c>
      <c r="I257" s="315">
        <v>73</v>
      </c>
    </row>
    <row r="258" spans="1:9" x14ac:dyDescent="0.2">
      <c r="A258" s="313" t="s">
        <v>441</v>
      </c>
      <c r="B258" s="314">
        <v>99719633.530900002</v>
      </c>
      <c r="C258" s="314">
        <v>203851708.23054099</v>
      </c>
      <c r="D258" s="315">
        <v>15</v>
      </c>
      <c r="F258" s="313" t="s">
        <v>420</v>
      </c>
      <c r="G258" s="314">
        <v>989155883.6631</v>
      </c>
      <c r="H258" s="314">
        <v>1464118401.6933999</v>
      </c>
      <c r="I258" s="315">
        <v>298</v>
      </c>
    </row>
    <row r="259" spans="1:9" x14ac:dyDescent="0.2">
      <c r="A259" s="313" t="s">
        <v>442</v>
      </c>
      <c r="B259" s="314">
        <v>10157206.17</v>
      </c>
      <c r="C259" s="314">
        <v>20763853.168019202</v>
      </c>
      <c r="D259" s="315">
        <v>10</v>
      </c>
      <c r="F259" s="313" t="s">
        <v>285</v>
      </c>
      <c r="G259" s="314">
        <v>3340019140.9877</v>
      </c>
      <c r="H259" s="314">
        <v>4943794569.7888098</v>
      </c>
      <c r="I259" s="315">
        <v>5349</v>
      </c>
    </row>
    <row r="260" spans="1:9" x14ac:dyDescent="0.2">
      <c r="A260" s="313" t="s">
        <v>289</v>
      </c>
      <c r="B260" s="314">
        <v>1521220916.9826701</v>
      </c>
      <c r="C260" s="314">
        <v>3109753531.4031801</v>
      </c>
      <c r="D260" s="315">
        <v>1182</v>
      </c>
      <c r="F260" s="313" t="s">
        <v>422</v>
      </c>
      <c r="G260" s="314">
        <v>497568451.46032</v>
      </c>
      <c r="H260" s="314">
        <v>736485662.08525705</v>
      </c>
      <c r="I260" s="315">
        <v>314</v>
      </c>
    </row>
    <row r="261" spans="1:9" x14ac:dyDescent="0.2">
      <c r="A261" s="313" t="s">
        <v>443</v>
      </c>
      <c r="B261" s="314">
        <v>148870752.447</v>
      </c>
      <c r="C261" s="314">
        <v>304328807.85189801</v>
      </c>
      <c r="D261" s="315">
        <v>528</v>
      </c>
      <c r="F261" s="313" t="s">
        <v>423</v>
      </c>
      <c r="G261" s="314">
        <v>270633376.04000002</v>
      </c>
      <c r="H261" s="314">
        <v>400583277.63789701</v>
      </c>
      <c r="I261" s="315">
        <v>147</v>
      </c>
    </row>
    <row r="262" spans="1:9" x14ac:dyDescent="0.2">
      <c r="A262" s="313" t="s">
        <v>444</v>
      </c>
      <c r="B262" s="314">
        <v>72624174.675999999</v>
      </c>
      <c r="C262" s="314">
        <v>148461857.93440899</v>
      </c>
      <c r="D262" s="315">
        <v>28</v>
      </c>
      <c r="F262" s="313" t="s">
        <v>425</v>
      </c>
      <c r="G262" s="314">
        <v>51111852.512800001</v>
      </c>
      <c r="H262" s="314">
        <v>75654206.828857794</v>
      </c>
      <c r="I262" s="315">
        <v>34</v>
      </c>
    </row>
    <row r="263" spans="1:9" x14ac:dyDescent="0.2">
      <c r="A263" s="313" t="s">
        <v>445</v>
      </c>
      <c r="B263" s="314">
        <v>106875071.208</v>
      </c>
      <c r="C263" s="314">
        <v>218479200.75097799</v>
      </c>
      <c r="D263" s="315">
        <v>37</v>
      </c>
      <c r="F263" s="313" t="s">
        <v>426</v>
      </c>
      <c r="G263" s="314">
        <v>1258921543.2196</v>
      </c>
      <c r="H263" s="314">
        <v>1863417311.8297501</v>
      </c>
      <c r="I263" s="315">
        <v>396</v>
      </c>
    </row>
    <row r="264" spans="1:9" x14ac:dyDescent="0.2">
      <c r="A264" s="313" t="s">
        <v>290</v>
      </c>
      <c r="B264" s="314">
        <v>71180337442.167007</v>
      </c>
      <c r="C264" s="314">
        <v>145510295878.853</v>
      </c>
      <c r="D264" s="315">
        <v>5208</v>
      </c>
      <c r="F264" s="313" t="s">
        <v>428</v>
      </c>
      <c r="G264" s="314">
        <v>514682860.81760001</v>
      </c>
      <c r="H264" s="314">
        <v>761817889.37921298</v>
      </c>
      <c r="I264" s="315">
        <v>241</v>
      </c>
    </row>
    <row r="265" spans="1:9" x14ac:dyDescent="0.2">
      <c r="A265" s="313" t="s">
        <v>446</v>
      </c>
      <c r="B265" s="314">
        <v>59412583.329999998</v>
      </c>
      <c r="C265" s="314">
        <v>121454082.544907</v>
      </c>
      <c r="D265" s="315">
        <v>24</v>
      </c>
      <c r="F265" s="313" t="s">
        <v>447</v>
      </c>
      <c r="G265" s="314">
        <v>9698874.8499999996</v>
      </c>
      <c r="H265" s="314">
        <v>14355979.0505607</v>
      </c>
      <c r="I265" s="315">
        <v>16</v>
      </c>
    </row>
    <row r="266" spans="1:9" x14ac:dyDescent="0.2">
      <c r="A266" s="313" t="s">
        <v>291</v>
      </c>
      <c r="B266" s="314">
        <v>8093905134.6640501</v>
      </c>
      <c r="C266" s="314">
        <v>1367570383.35236</v>
      </c>
      <c r="D266" s="315">
        <v>602</v>
      </c>
      <c r="F266" s="313" t="s">
        <v>429</v>
      </c>
      <c r="G266" s="314">
        <v>131428960.08</v>
      </c>
      <c r="H266" s="314">
        <v>194537142.372289</v>
      </c>
      <c r="I266" s="315">
        <v>244</v>
      </c>
    </row>
    <row r="267" spans="1:9" x14ac:dyDescent="0.2">
      <c r="A267" s="313" t="s">
        <v>448</v>
      </c>
      <c r="B267" s="314">
        <v>327318984.67000002</v>
      </c>
      <c r="C267" s="314">
        <v>55304793.161779203</v>
      </c>
      <c r="D267" s="315">
        <v>20</v>
      </c>
      <c r="F267" s="313" t="s">
        <v>286</v>
      </c>
      <c r="G267" s="314">
        <v>426224060979.039</v>
      </c>
      <c r="H267" s="314">
        <v>630883868994.35095</v>
      </c>
      <c r="I267" s="315">
        <v>56733</v>
      </c>
    </row>
    <row r="268" spans="1:9" x14ac:dyDescent="0.2">
      <c r="A268" s="313" t="s">
        <v>449</v>
      </c>
      <c r="B268" s="314">
        <v>1627570699.6400001</v>
      </c>
      <c r="C268" s="314">
        <v>274999206.020733</v>
      </c>
      <c r="D268" s="315">
        <v>17</v>
      </c>
      <c r="F268" s="313" t="s">
        <v>450</v>
      </c>
      <c r="G268" s="314">
        <v>505228.01299999998</v>
      </c>
      <c r="H268" s="314">
        <v>747823.11170706805</v>
      </c>
      <c r="I268" s="315">
        <v>11</v>
      </c>
    </row>
    <row r="269" spans="1:9" x14ac:dyDescent="0.2">
      <c r="A269" s="313" t="s">
        <v>451</v>
      </c>
      <c r="B269" s="314">
        <v>2547624118.9752402</v>
      </c>
      <c r="C269" s="314">
        <v>430454179.41747302</v>
      </c>
      <c r="D269" s="315">
        <v>607</v>
      </c>
      <c r="F269" s="313" t="s">
        <v>430</v>
      </c>
      <c r="G269" s="314">
        <v>24543507.4494</v>
      </c>
      <c r="H269" s="314">
        <v>36328551.942380004</v>
      </c>
      <c r="I269" s="315">
        <v>63</v>
      </c>
    </row>
    <row r="270" spans="1:9" x14ac:dyDescent="0.2">
      <c r="A270" s="313" t="s">
        <v>452</v>
      </c>
      <c r="B270" s="314">
        <v>1086799007.4100001</v>
      </c>
      <c r="C270" s="314">
        <v>183628805.93019801</v>
      </c>
      <c r="D270" s="315">
        <v>135</v>
      </c>
      <c r="F270" s="313" t="s">
        <v>432</v>
      </c>
      <c r="G270" s="314">
        <v>86314290.689999998</v>
      </c>
      <c r="H270" s="314">
        <v>55117425.938223697</v>
      </c>
      <c r="I270" s="315">
        <v>253</v>
      </c>
    </row>
    <row r="271" spans="1:9" x14ac:dyDescent="0.2">
      <c r="A271" s="313" t="s">
        <v>453</v>
      </c>
      <c r="B271" s="314">
        <v>1481485804.6500001</v>
      </c>
      <c r="C271" s="314">
        <v>250316265.892382</v>
      </c>
      <c r="D271" s="315">
        <v>66</v>
      </c>
      <c r="F271" s="313" t="s">
        <v>454</v>
      </c>
      <c r="G271" s="314">
        <v>5173137.08</v>
      </c>
      <c r="H271" s="314">
        <v>3303392.72437783</v>
      </c>
      <c r="I271" s="315">
        <v>15</v>
      </c>
    </row>
    <row r="272" spans="1:9" x14ac:dyDescent="0.2">
      <c r="A272" s="313" t="s">
        <v>455</v>
      </c>
      <c r="B272" s="314">
        <v>940049705.00999999</v>
      </c>
      <c r="C272" s="314">
        <v>158833605.54165399</v>
      </c>
      <c r="D272" s="315">
        <v>113</v>
      </c>
      <c r="F272" s="313" t="s">
        <v>456</v>
      </c>
      <c r="G272" s="314">
        <v>24505973.170000002</v>
      </c>
      <c r="H272" s="314">
        <v>15648696.762077</v>
      </c>
      <c r="I272" s="315">
        <v>12</v>
      </c>
    </row>
    <row r="273" spans="1:9" x14ac:dyDescent="0.2">
      <c r="A273" s="313" t="s">
        <v>457</v>
      </c>
      <c r="B273" s="314">
        <v>9885859.2767500002</v>
      </c>
      <c r="C273" s="314">
        <v>1670344.30672675</v>
      </c>
      <c r="D273" s="315">
        <v>259</v>
      </c>
      <c r="F273" s="313" t="s">
        <v>287</v>
      </c>
      <c r="G273" s="314">
        <v>17981734597.8251</v>
      </c>
      <c r="H273" s="314">
        <v>31712226003.7043</v>
      </c>
      <c r="I273" s="315">
        <v>7782</v>
      </c>
    </row>
    <row r="274" spans="1:9" x14ac:dyDescent="0.2">
      <c r="A274" s="313" t="s">
        <v>458</v>
      </c>
      <c r="B274" s="314">
        <v>3342691645.48</v>
      </c>
      <c r="C274" s="314">
        <v>564791163.10121703</v>
      </c>
      <c r="D274" s="315">
        <v>22</v>
      </c>
      <c r="F274" s="313" t="s">
        <v>459</v>
      </c>
      <c r="G274" s="314">
        <v>20354661.808200002</v>
      </c>
      <c r="H274" s="314">
        <v>35897072.775653198</v>
      </c>
      <c r="I274" s="315">
        <v>21</v>
      </c>
    </row>
    <row r="275" spans="1:9" x14ac:dyDescent="0.2">
      <c r="A275" s="313" t="s">
        <v>292</v>
      </c>
      <c r="B275" s="314">
        <v>232599935661.17499</v>
      </c>
      <c r="C275" s="314">
        <v>39300779770.393402</v>
      </c>
      <c r="D275" s="315">
        <v>1513</v>
      </c>
      <c r="F275" s="313" t="s">
        <v>433</v>
      </c>
      <c r="G275" s="314">
        <v>640810879.3276</v>
      </c>
      <c r="H275" s="314">
        <v>1130121197.1689999</v>
      </c>
      <c r="I275" s="315">
        <v>1365</v>
      </c>
    </row>
    <row r="276" spans="1:9" x14ac:dyDescent="0.2">
      <c r="A276" s="313" t="s">
        <v>460</v>
      </c>
      <c r="B276" s="314">
        <v>21703918523</v>
      </c>
      <c r="C276" s="314">
        <v>100042109.422206</v>
      </c>
      <c r="D276" s="315">
        <v>33</v>
      </c>
      <c r="F276" s="313" t="s">
        <v>434</v>
      </c>
      <c r="G276" s="314">
        <v>1013411445.4132</v>
      </c>
      <c r="H276" s="314">
        <v>1787232072.4593</v>
      </c>
      <c r="I276" s="315">
        <v>1096</v>
      </c>
    </row>
    <row r="277" spans="1:9" x14ac:dyDescent="0.2">
      <c r="A277" s="313" t="s">
        <v>461</v>
      </c>
      <c r="B277" s="314">
        <v>150923946015.26001</v>
      </c>
      <c r="C277" s="314">
        <v>695669305.32333505</v>
      </c>
      <c r="D277" s="315">
        <v>70</v>
      </c>
      <c r="F277" s="313" t="s">
        <v>435</v>
      </c>
      <c r="G277" s="314">
        <v>664401130.4411</v>
      </c>
      <c r="H277" s="314">
        <v>1171724490.26209</v>
      </c>
      <c r="I277" s="315">
        <v>69</v>
      </c>
    </row>
    <row r="278" spans="1:9" x14ac:dyDescent="0.2">
      <c r="A278" s="313" t="s">
        <v>293</v>
      </c>
      <c r="B278" s="314">
        <v>86641801546379.797</v>
      </c>
      <c r="C278" s="314">
        <v>8499584428.4058704</v>
      </c>
      <c r="D278" s="315">
        <v>882</v>
      </c>
      <c r="F278" s="313" t="s">
        <v>462</v>
      </c>
      <c r="G278" s="314">
        <v>117319231.191</v>
      </c>
      <c r="H278" s="314">
        <v>206901839.96819901</v>
      </c>
      <c r="I278" s="315">
        <v>23</v>
      </c>
    </row>
    <row r="279" spans="1:9" x14ac:dyDescent="0.2">
      <c r="A279" s="313" t="s">
        <v>463</v>
      </c>
      <c r="B279" s="314">
        <v>82167384.023000002</v>
      </c>
      <c r="C279" s="314">
        <v>28537000.237983499</v>
      </c>
      <c r="D279" s="315">
        <v>34</v>
      </c>
      <c r="F279" s="313" t="s">
        <v>288</v>
      </c>
      <c r="G279" s="314">
        <v>13230448504.0907</v>
      </c>
      <c r="H279" s="314">
        <v>23332953270.417198</v>
      </c>
      <c r="I279" s="315">
        <v>2854</v>
      </c>
    </row>
    <row r="280" spans="1:9" x14ac:dyDescent="0.2">
      <c r="A280" s="313" t="s">
        <v>464</v>
      </c>
      <c r="B280" s="314">
        <v>2301527232.0799999</v>
      </c>
      <c r="C280" s="314">
        <v>799327907.91061294</v>
      </c>
      <c r="D280" s="315">
        <v>57</v>
      </c>
      <c r="F280" s="313" t="s">
        <v>437</v>
      </c>
      <c r="G280" s="314">
        <v>31405414.149999999</v>
      </c>
      <c r="H280" s="314">
        <v>55385957.6698009</v>
      </c>
      <c r="I280" s="315">
        <v>49</v>
      </c>
    </row>
    <row r="281" spans="1:9" x14ac:dyDescent="0.2">
      <c r="A281" s="313" t="s">
        <v>465</v>
      </c>
      <c r="B281" s="314">
        <v>15059170798.139999</v>
      </c>
      <c r="C281" s="314">
        <v>310929118.49482101</v>
      </c>
      <c r="D281" s="315">
        <v>83</v>
      </c>
      <c r="F281" s="313" t="s">
        <v>438</v>
      </c>
      <c r="G281" s="314">
        <v>224041811.537</v>
      </c>
      <c r="H281" s="314">
        <v>395115639.32213801</v>
      </c>
      <c r="I281" s="315">
        <v>122</v>
      </c>
    </row>
    <row r="282" spans="1:9" x14ac:dyDescent="0.2">
      <c r="A282" s="313" t="s">
        <v>466</v>
      </c>
      <c r="B282" s="314">
        <v>39023768019</v>
      </c>
      <c r="C282" s="314">
        <v>805730006.86018598</v>
      </c>
      <c r="D282" s="315">
        <v>58</v>
      </c>
      <c r="F282" s="313" t="s">
        <v>439</v>
      </c>
      <c r="G282" s="314">
        <v>82399845.297099993</v>
      </c>
      <c r="H282" s="314">
        <v>145318712.30309299</v>
      </c>
      <c r="I282" s="315">
        <v>12</v>
      </c>
    </row>
    <row r="283" spans="1:9" x14ac:dyDescent="0.2">
      <c r="A283" s="313" t="s">
        <v>467</v>
      </c>
      <c r="B283" s="314">
        <v>1702605123</v>
      </c>
      <c r="C283" s="314">
        <v>35153961.472071402</v>
      </c>
      <c r="D283" s="315">
        <v>77</v>
      </c>
      <c r="F283" s="313" t="s">
        <v>440</v>
      </c>
      <c r="G283" s="314">
        <v>5477691408.2572002</v>
      </c>
      <c r="H283" s="314">
        <v>9660346557.3456001</v>
      </c>
      <c r="I283" s="315">
        <v>6948</v>
      </c>
    </row>
    <row r="284" spans="1:9" x14ac:dyDescent="0.2">
      <c r="A284" s="313" t="s">
        <v>468</v>
      </c>
      <c r="B284" s="314">
        <v>946340470</v>
      </c>
      <c r="C284" s="314">
        <v>19539243.699222598</v>
      </c>
      <c r="D284" s="315">
        <v>14</v>
      </c>
      <c r="F284" s="313" t="s">
        <v>441</v>
      </c>
      <c r="G284" s="314">
        <v>143681982.4763</v>
      </c>
      <c r="H284" s="314">
        <v>253394658.68325201</v>
      </c>
      <c r="I284" s="315">
        <v>26</v>
      </c>
    </row>
    <row r="285" spans="1:9" x14ac:dyDescent="0.2">
      <c r="A285" s="313" t="s">
        <v>294</v>
      </c>
      <c r="B285" s="314">
        <v>1543415860045.0901</v>
      </c>
      <c r="C285" s="314">
        <v>31867155188.519199</v>
      </c>
      <c r="D285" s="315">
        <v>2791</v>
      </c>
      <c r="F285" s="313" t="s">
        <v>442</v>
      </c>
      <c r="G285" s="314">
        <v>3921394.59</v>
      </c>
      <c r="H285" s="314">
        <v>6915692.7442819998</v>
      </c>
      <c r="I285" s="315">
        <v>23</v>
      </c>
    </row>
    <row r="286" spans="1:9" x14ac:dyDescent="0.2">
      <c r="A286" s="313" t="s">
        <v>295</v>
      </c>
      <c r="B286" s="314">
        <v>2006422064261.3301</v>
      </c>
      <c r="C286" s="314">
        <v>21351253393.368198</v>
      </c>
      <c r="D286" s="315">
        <v>2314</v>
      </c>
      <c r="F286" s="313" t="s">
        <v>469</v>
      </c>
      <c r="G286" s="314">
        <v>15996858.237199999</v>
      </c>
      <c r="H286" s="314">
        <v>28211737.917022999</v>
      </c>
      <c r="I286" s="315">
        <v>35</v>
      </c>
    </row>
    <row r="287" spans="1:9" x14ac:dyDescent="0.2">
      <c r="A287" s="313" t="s">
        <v>470</v>
      </c>
      <c r="B287" s="314">
        <v>127955733058.701</v>
      </c>
      <c r="C287" s="314">
        <v>1361635384.8642001</v>
      </c>
      <c r="D287" s="315">
        <v>140</v>
      </c>
      <c r="F287" s="313" t="s">
        <v>471</v>
      </c>
      <c r="G287" s="314">
        <v>7717207.2596000005</v>
      </c>
      <c r="H287" s="314">
        <v>13609911.735849099</v>
      </c>
      <c r="I287" s="315">
        <v>27</v>
      </c>
    </row>
    <row r="288" spans="1:9" x14ac:dyDescent="0.2">
      <c r="A288" s="313" t="s">
        <v>472</v>
      </c>
      <c r="B288" s="314">
        <v>86152789446.434998</v>
      </c>
      <c r="C288" s="314">
        <v>916791173.09424996</v>
      </c>
      <c r="D288" s="315">
        <v>80</v>
      </c>
      <c r="F288" s="313" t="s">
        <v>289</v>
      </c>
      <c r="G288" s="314">
        <v>1580644440.6205001</v>
      </c>
      <c r="H288" s="314">
        <v>2787592790.8822999</v>
      </c>
      <c r="I288" s="315">
        <v>3245</v>
      </c>
    </row>
    <row r="289" spans="1:9" x14ac:dyDescent="0.2">
      <c r="A289" s="313" t="s">
        <v>473</v>
      </c>
      <c r="B289" s="314">
        <v>11227829701</v>
      </c>
      <c r="C289" s="314">
        <v>119480462.89647099</v>
      </c>
      <c r="D289" s="315">
        <v>45</v>
      </c>
      <c r="F289" s="313" t="s">
        <v>443</v>
      </c>
      <c r="G289" s="314">
        <v>236550154.93000001</v>
      </c>
      <c r="H289" s="314">
        <v>417175102.520908</v>
      </c>
      <c r="I289" s="315">
        <v>253</v>
      </c>
    </row>
    <row r="290" spans="1:9" x14ac:dyDescent="0.2">
      <c r="A290" s="313" t="s">
        <v>297</v>
      </c>
      <c r="B290" s="314">
        <v>1537208405839.77</v>
      </c>
      <c r="C290" s="314">
        <v>16358136593.5506</v>
      </c>
      <c r="D290" s="315">
        <v>1262</v>
      </c>
      <c r="F290" s="313" t="s">
        <v>474</v>
      </c>
      <c r="G290" s="314">
        <v>8040470.2800000003</v>
      </c>
      <c r="H290" s="314">
        <v>14180011.9064302</v>
      </c>
      <c r="I290" s="315">
        <v>22</v>
      </c>
    </row>
    <row r="291" spans="1:9" x14ac:dyDescent="0.2">
      <c r="A291" s="313" t="s">
        <v>475</v>
      </c>
      <c r="B291" s="314">
        <v>331144073227</v>
      </c>
      <c r="C291" s="314">
        <v>3523855296.01157</v>
      </c>
      <c r="D291" s="315">
        <v>360</v>
      </c>
      <c r="F291" s="313" t="s">
        <v>444</v>
      </c>
      <c r="G291" s="314">
        <v>206468917.375</v>
      </c>
      <c r="H291" s="314">
        <v>364124436.10017997</v>
      </c>
      <c r="I291" s="315">
        <v>52</v>
      </c>
    </row>
    <row r="292" spans="1:9" x14ac:dyDescent="0.2">
      <c r="A292" s="313" t="s">
        <v>476</v>
      </c>
      <c r="B292" s="314">
        <v>15640936931.052</v>
      </c>
      <c r="C292" s="314">
        <v>166442352.12172499</v>
      </c>
      <c r="D292" s="315">
        <v>64</v>
      </c>
      <c r="F292" s="313" t="s">
        <v>445</v>
      </c>
      <c r="G292" s="314">
        <v>327833530.98430002</v>
      </c>
      <c r="H292" s="314">
        <v>578160631.25656295</v>
      </c>
      <c r="I292" s="315">
        <v>125</v>
      </c>
    </row>
    <row r="293" spans="1:9" x14ac:dyDescent="0.2">
      <c r="A293" s="313" t="s">
        <v>477</v>
      </c>
      <c r="B293" s="314">
        <v>32250963372.379501</v>
      </c>
      <c r="C293" s="314">
        <v>343197228.24490601</v>
      </c>
      <c r="D293" s="315">
        <v>38</v>
      </c>
      <c r="F293" s="313" t="s">
        <v>290</v>
      </c>
      <c r="G293" s="314">
        <v>111509955273.32001</v>
      </c>
      <c r="H293" s="314">
        <v>196656717629.35501</v>
      </c>
      <c r="I293" s="315">
        <v>25056</v>
      </c>
    </row>
    <row r="294" spans="1:9" x14ac:dyDescent="0.2">
      <c r="A294" s="313" t="s">
        <v>478</v>
      </c>
      <c r="B294" s="314">
        <v>280536776</v>
      </c>
      <c r="C294" s="314">
        <v>2985319.9370291699</v>
      </c>
      <c r="D294" s="315">
        <v>10</v>
      </c>
      <c r="F294" s="313" t="s">
        <v>446</v>
      </c>
      <c r="G294" s="314">
        <v>49586989.954999998</v>
      </c>
      <c r="H294" s="314">
        <v>87450619.613003001</v>
      </c>
      <c r="I294" s="315">
        <v>56</v>
      </c>
    </row>
    <row r="295" spans="1:9" x14ac:dyDescent="0.2">
      <c r="A295" s="313" t="s">
        <v>479</v>
      </c>
      <c r="B295" s="314">
        <v>9998335327</v>
      </c>
      <c r="C295" s="314">
        <v>106396851.829495</v>
      </c>
      <c r="D295" s="315">
        <v>27</v>
      </c>
      <c r="F295" s="313" t="s">
        <v>291</v>
      </c>
      <c r="G295" s="314">
        <v>15328500901.364401</v>
      </c>
      <c r="H295" s="314">
        <v>2621255480.7368202</v>
      </c>
      <c r="I295" s="315">
        <v>1087</v>
      </c>
    </row>
    <row r="296" spans="1:9" x14ac:dyDescent="0.2">
      <c r="A296" s="313" t="s">
        <v>480</v>
      </c>
      <c r="B296" s="314">
        <v>528161297709.11603</v>
      </c>
      <c r="C296" s="314">
        <v>5620405547.1794004</v>
      </c>
      <c r="D296" s="315">
        <v>1190</v>
      </c>
      <c r="F296" s="313" t="s">
        <v>448</v>
      </c>
      <c r="G296" s="314">
        <v>434432794.93000001</v>
      </c>
      <c r="H296" s="314">
        <v>74290327.022175893</v>
      </c>
      <c r="I296" s="315">
        <v>56</v>
      </c>
    </row>
    <row r="297" spans="1:9" x14ac:dyDescent="0.2">
      <c r="A297" s="313" t="s">
        <v>481</v>
      </c>
      <c r="B297" s="314">
        <v>1920881225000</v>
      </c>
      <c r="C297" s="314">
        <v>20440974261.633099</v>
      </c>
      <c r="D297" s="315">
        <v>98</v>
      </c>
      <c r="F297" s="313" t="s">
        <v>449</v>
      </c>
      <c r="G297" s="314">
        <v>4069883569.98</v>
      </c>
      <c r="H297" s="314">
        <v>695971816.31905305</v>
      </c>
      <c r="I297" s="315">
        <v>49</v>
      </c>
    </row>
    <row r="298" spans="1:9" x14ac:dyDescent="0.2">
      <c r="A298" s="313" t="s">
        <v>482</v>
      </c>
      <c r="B298" s="314">
        <v>60698012</v>
      </c>
      <c r="C298" s="314">
        <v>645915.26268069702</v>
      </c>
      <c r="D298" s="315">
        <v>10</v>
      </c>
      <c r="F298" s="313" t="s">
        <v>483</v>
      </c>
      <c r="G298" s="314">
        <v>17957622.93</v>
      </c>
      <c r="H298" s="314">
        <v>3070849.38241272</v>
      </c>
      <c r="I298" s="315">
        <v>11</v>
      </c>
    </row>
    <row r="299" spans="1:9" x14ac:dyDescent="0.2">
      <c r="A299" s="313" t="s">
        <v>484</v>
      </c>
      <c r="B299" s="314">
        <v>501363763</v>
      </c>
      <c r="C299" s="314">
        <v>5335240.7435803302</v>
      </c>
      <c r="D299" s="315">
        <v>18</v>
      </c>
      <c r="F299" s="313" t="s">
        <v>451</v>
      </c>
      <c r="G299" s="314">
        <v>1503736076.7495501</v>
      </c>
      <c r="H299" s="314">
        <v>257146896.36809799</v>
      </c>
      <c r="I299" s="315">
        <v>1346</v>
      </c>
    </row>
    <row r="300" spans="1:9" x14ac:dyDescent="0.2">
      <c r="A300" s="313" t="s">
        <v>485</v>
      </c>
      <c r="B300" s="314">
        <v>45406500786</v>
      </c>
      <c r="C300" s="314">
        <v>483191309.17501003</v>
      </c>
      <c r="D300" s="315">
        <v>88</v>
      </c>
      <c r="F300" s="313" t="s">
        <v>452</v>
      </c>
      <c r="G300" s="314">
        <v>2273434016.0139999</v>
      </c>
      <c r="H300" s="314">
        <v>388769352.783858</v>
      </c>
      <c r="I300" s="315">
        <v>519</v>
      </c>
    </row>
    <row r="301" spans="1:9" x14ac:dyDescent="0.2">
      <c r="A301" s="313" t="s">
        <v>486</v>
      </c>
      <c r="B301" s="314">
        <v>146593370261</v>
      </c>
      <c r="C301" s="314">
        <v>1559966992.9779999</v>
      </c>
      <c r="D301" s="315">
        <v>17</v>
      </c>
      <c r="F301" s="313" t="s">
        <v>453</v>
      </c>
      <c r="G301" s="314">
        <v>2290697065.7786999</v>
      </c>
      <c r="H301" s="314">
        <v>391721426.44723397</v>
      </c>
      <c r="I301" s="315">
        <v>82</v>
      </c>
    </row>
    <row r="302" spans="1:9" x14ac:dyDescent="0.2">
      <c r="A302" s="313" t="s">
        <v>296</v>
      </c>
      <c r="B302" s="314">
        <v>31775657449433.398</v>
      </c>
      <c r="C302" s="314">
        <v>338139280876.32703</v>
      </c>
      <c r="D302" s="315">
        <v>8064</v>
      </c>
      <c r="F302" s="313" t="s">
        <v>455</v>
      </c>
      <c r="G302" s="314">
        <v>1623685203.53</v>
      </c>
      <c r="H302" s="314">
        <v>277658837.35998398</v>
      </c>
      <c r="I302" s="315">
        <v>152</v>
      </c>
    </row>
    <row r="303" spans="1:9" x14ac:dyDescent="0.2">
      <c r="A303" s="313" t="s">
        <v>487</v>
      </c>
      <c r="B303" s="314">
        <v>92038587165</v>
      </c>
      <c r="C303" s="314">
        <v>979424634.29347897</v>
      </c>
      <c r="D303" s="315">
        <v>52</v>
      </c>
      <c r="F303" s="313" t="s">
        <v>457</v>
      </c>
      <c r="G303" s="314">
        <v>3504564.38</v>
      </c>
      <c r="H303" s="314">
        <v>599299.21704557305</v>
      </c>
      <c r="I303" s="315">
        <v>84</v>
      </c>
    </row>
    <row r="304" spans="1:9" x14ac:dyDescent="0.2">
      <c r="A304" s="313" t="s">
        <v>488</v>
      </c>
      <c r="B304" s="314">
        <v>186673630718</v>
      </c>
      <c r="C304" s="314">
        <v>217723495.74054101</v>
      </c>
      <c r="D304" s="315">
        <v>63</v>
      </c>
      <c r="F304" s="313" t="s">
        <v>458</v>
      </c>
      <c r="G304" s="314">
        <v>1134357484</v>
      </c>
      <c r="H304" s="314">
        <v>193981185.19112101</v>
      </c>
      <c r="I304" s="315">
        <v>38</v>
      </c>
    </row>
    <row r="305" spans="1:9" x14ac:dyDescent="0.2">
      <c r="A305" s="313" t="s">
        <v>489</v>
      </c>
      <c r="B305" s="314">
        <v>2009614672075</v>
      </c>
      <c r="C305" s="314">
        <v>2343878617.5248399</v>
      </c>
      <c r="D305" s="315">
        <v>40</v>
      </c>
      <c r="F305" s="313" t="s">
        <v>490</v>
      </c>
      <c r="G305" s="314">
        <v>52458274.049999997</v>
      </c>
      <c r="H305" s="314">
        <v>8970644.89530853</v>
      </c>
      <c r="I305" s="315">
        <v>10</v>
      </c>
    </row>
    <row r="306" spans="1:9" x14ac:dyDescent="0.2">
      <c r="A306" s="313" t="s">
        <v>491</v>
      </c>
      <c r="B306" s="314">
        <v>258449495333</v>
      </c>
      <c r="C306" s="314">
        <v>301438009.10630399</v>
      </c>
      <c r="D306" s="315">
        <v>83</v>
      </c>
      <c r="F306" s="313" t="s">
        <v>292</v>
      </c>
      <c r="G306" s="314">
        <v>349128596308.55298</v>
      </c>
      <c r="H306" s="314">
        <v>59702853687.0354</v>
      </c>
      <c r="I306" s="315">
        <v>3142</v>
      </c>
    </row>
    <row r="307" spans="1:9" x14ac:dyDescent="0.2">
      <c r="A307" s="313" t="s">
        <v>492</v>
      </c>
      <c r="B307" s="314">
        <v>158868068456</v>
      </c>
      <c r="C307" s="314">
        <v>185292968.76450899</v>
      </c>
      <c r="D307" s="315">
        <v>23</v>
      </c>
      <c r="F307" s="313" t="s">
        <v>493</v>
      </c>
      <c r="G307" s="314">
        <v>6684773968.8999996</v>
      </c>
      <c r="H307" s="314">
        <v>31226946.120074902</v>
      </c>
      <c r="I307" s="315">
        <v>23</v>
      </c>
    </row>
    <row r="308" spans="1:9" x14ac:dyDescent="0.2">
      <c r="A308" s="313" t="s">
        <v>494</v>
      </c>
      <c r="B308" s="314">
        <v>292786112619</v>
      </c>
      <c r="C308" s="314">
        <v>341485916.88341498</v>
      </c>
      <c r="D308" s="315">
        <v>37</v>
      </c>
      <c r="F308" s="313" t="s">
        <v>460</v>
      </c>
      <c r="G308" s="314">
        <v>164898246430.51999</v>
      </c>
      <c r="H308" s="314">
        <v>770298095.42356396</v>
      </c>
      <c r="I308" s="315">
        <v>111</v>
      </c>
    </row>
    <row r="309" spans="1:9" x14ac:dyDescent="0.2">
      <c r="A309" s="313" t="s">
        <v>495</v>
      </c>
      <c r="B309" s="314">
        <v>30505580269</v>
      </c>
      <c r="C309" s="314">
        <v>35579645.342591502</v>
      </c>
      <c r="D309" s="315">
        <v>27</v>
      </c>
      <c r="F309" s="313" t="s">
        <v>461</v>
      </c>
      <c r="G309" s="314">
        <v>493603991536.79901</v>
      </c>
      <c r="H309" s="314">
        <v>2305799017.3016901</v>
      </c>
      <c r="I309" s="315">
        <v>300</v>
      </c>
    </row>
    <row r="310" spans="1:9" x14ac:dyDescent="0.2">
      <c r="A310" s="313" t="s">
        <v>298</v>
      </c>
      <c r="B310" s="314">
        <v>31565551859494.102</v>
      </c>
      <c r="C310" s="314">
        <v>36815924506.286903</v>
      </c>
      <c r="D310" s="315">
        <v>2332</v>
      </c>
      <c r="F310" s="313" t="s">
        <v>496</v>
      </c>
      <c r="G310" s="314">
        <v>558401160681</v>
      </c>
      <c r="H310" s="314">
        <v>56305264.234947301</v>
      </c>
      <c r="I310" s="315">
        <v>71</v>
      </c>
    </row>
    <row r="311" spans="1:9" x14ac:dyDescent="0.2">
      <c r="A311" s="313" t="s">
        <v>497</v>
      </c>
      <c r="B311" s="314">
        <v>3322689678.0897999</v>
      </c>
      <c r="C311" s="314">
        <v>277854425.35547698</v>
      </c>
      <c r="D311" s="315">
        <v>78</v>
      </c>
      <c r="F311" s="313" t="s">
        <v>498</v>
      </c>
      <c r="G311" s="314">
        <v>657928381000</v>
      </c>
      <c r="H311" s="314">
        <v>66340892.441372998</v>
      </c>
      <c r="I311" s="315">
        <v>12</v>
      </c>
    </row>
    <row r="312" spans="1:9" x14ac:dyDescent="0.2">
      <c r="A312" s="313" t="s">
        <v>499</v>
      </c>
      <c r="B312" s="314">
        <v>1685286996.22</v>
      </c>
      <c r="C312" s="314">
        <v>140929335.947788</v>
      </c>
      <c r="D312" s="315">
        <v>66</v>
      </c>
      <c r="F312" s="313" t="s">
        <v>293</v>
      </c>
      <c r="G312" s="314">
        <v>132214389822561</v>
      </c>
      <c r="H312" s="314">
        <v>13331573568.9783</v>
      </c>
      <c r="I312" s="315">
        <v>2007</v>
      </c>
    </row>
    <row r="313" spans="1:9" x14ac:dyDescent="0.2">
      <c r="A313" s="313" t="s">
        <v>500</v>
      </c>
      <c r="B313" s="314">
        <v>474566844.52999997</v>
      </c>
      <c r="C313" s="314">
        <v>39684866.976639003</v>
      </c>
      <c r="D313" s="315">
        <v>28</v>
      </c>
      <c r="F313" s="313" t="s">
        <v>463</v>
      </c>
      <c r="G313" s="314">
        <v>128521467.2</v>
      </c>
      <c r="H313" s="314">
        <v>44264535.1968944</v>
      </c>
      <c r="I313" s="315">
        <v>107</v>
      </c>
    </row>
    <row r="314" spans="1:9" x14ac:dyDescent="0.2">
      <c r="A314" s="313" t="s">
        <v>299</v>
      </c>
      <c r="B314" s="314">
        <v>87463824448.776001</v>
      </c>
      <c r="C314" s="314">
        <v>7314017568.9167004</v>
      </c>
      <c r="D314" s="315">
        <v>780</v>
      </c>
      <c r="F314" s="313" t="s">
        <v>501</v>
      </c>
      <c r="G314" s="314">
        <v>17439114.57</v>
      </c>
      <c r="H314" s="314">
        <v>6006267.4158954797</v>
      </c>
      <c r="I314" s="315">
        <v>44</v>
      </c>
    </row>
    <row r="315" spans="1:9" x14ac:dyDescent="0.2">
      <c r="A315" s="313" t="s">
        <v>502</v>
      </c>
      <c r="B315" s="314">
        <v>253708044.75999999</v>
      </c>
      <c r="C315" s="314">
        <v>88106619.322425604</v>
      </c>
      <c r="D315" s="315">
        <v>44</v>
      </c>
      <c r="F315" s="313" t="s">
        <v>464</v>
      </c>
      <c r="G315" s="314">
        <v>2780886402.2999001</v>
      </c>
      <c r="H315" s="314">
        <v>957774967.20928395</v>
      </c>
      <c r="I315" s="315">
        <v>383</v>
      </c>
    </row>
    <row r="316" spans="1:9" x14ac:dyDescent="0.2">
      <c r="A316" s="313" t="s">
        <v>503</v>
      </c>
      <c r="B316" s="314">
        <v>173100000</v>
      </c>
      <c r="C316" s="314">
        <v>60113410.3537753</v>
      </c>
      <c r="D316" s="315">
        <v>12</v>
      </c>
      <c r="F316" s="313" t="s">
        <v>465</v>
      </c>
      <c r="G316" s="314">
        <v>44319008569.459999</v>
      </c>
      <c r="H316" s="314">
        <v>874935879.88969803</v>
      </c>
      <c r="I316" s="315">
        <v>203</v>
      </c>
    </row>
    <row r="317" spans="1:9" x14ac:dyDescent="0.2">
      <c r="A317" s="313" t="s">
        <v>504</v>
      </c>
      <c r="B317" s="314">
        <v>1611889.73</v>
      </c>
      <c r="C317" s="314">
        <v>559770.01030922099</v>
      </c>
      <c r="D317" s="315">
        <v>481</v>
      </c>
      <c r="F317" s="313" t="s">
        <v>466</v>
      </c>
      <c r="G317" s="314">
        <v>55393884000</v>
      </c>
      <c r="H317" s="314">
        <v>1093573574.91624</v>
      </c>
      <c r="I317" s="315">
        <v>10</v>
      </c>
    </row>
    <row r="318" spans="1:9" x14ac:dyDescent="0.2">
      <c r="A318" s="313" t="s">
        <v>505</v>
      </c>
      <c r="B318" s="314">
        <v>153447.72</v>
      </c>
      <c r="C318" s="314">
        <v>53288.652571988503</v>
      </c>
      <c r="D318" s="315">
        <v>96</v>
      </c>
      <c r="F318" s="313" t="s">
        <v>467</v>
      </c>
      <c r="G318" s="314">
        <v>8548212096</v>
      </c>
      <c r="H318" s="314">
        <v>168756876.85963601</v>
      </c>
      <c r="I318" s="315">
        <v>97</v>
      </c>
    </row>
    <row r="319" spans="1:9" x14ac:dyDescent="0.2">
      <c r="A319" s="313" t="s">
        <v>302</v>
      </c>
      <c r="B319" s="314">
        <v>57813069608.237099</v>
      </c>
      <c r="C319" s="314">
        <v>20077069769.9095</v>
      </c>
      <c r="D319" s="315">
        <v>2094</v>
      </c>
      <c r="F319" s="313" t="s">
        <v>468</v>
      </c>
      <c r="G319" s="314">
        <v>1642207240</v>
      </c>
      <c r="H319" s="314">
        <v>32420085.2606785</v>
      </c>
      <c r="I319" s="315">
        <v>18</v>
      </c>
    </row>
    <row r="320" spans="1:9" x14ac:dyDescent="0.2">
      <c r="A320" s="313" t="s">
        <v>300</v>
      </c>
      <c r="B320" s="314">
        <v>884296520.68799996</v>
      </c>
      <c r="C320" s="314">
        <v>145438992.49368501</v>
      </c>
      <c r="D320" s="315">
        <v>150</v>
      </c>
      <c r="F320" s="313" t="s">
        <v>506</v>
      </c>
      <c r="G320" s="314">
        <v>9750816800</v>
      </c>
      <c r="H320" s="314">
        <v>192498427.919034</v>
      </c>
      <c r="I320" s="315">
        <v>15</v>
      </c>
    </row>
    <row r="321" spans="1:9" x14ac:dyDescent="0.2">
      <c r="A321" s="313" t="s">
        <v>507</v>
      </c>
      <c r="B321" s="314">
        <v>4136067275.4699998</v>
      </c>
      <c r="C321" s="314">
        <v>680253108.94861996</v>
      </c>
      <c r="D321" s="315">
        <v>399</v>
      </c>
      <c r="F321" s="313" t="s">
        <v>294</v>
      </c>
      <c r="G321" s="314">
        <v>1939586282161.8101</v>
      </c>
      <c r="H321" s="314">
        <v>38290875296.6698</v>
      </c>
      <c r="I321" s="315">
        <v>6853</v>
      </c>
    </row>
    <row r="322" spans="1:9" x14ac:dyDescent="0.2">
      <c r="A322" s="313" t="s">
        <v>508</v>
      </c>
      <c r="B322" s="314">
        <v>38291447.450000003</v>
      </c>
      <c r="C322" s="314">
        <v>6297739.9638755303</v>
      </c>
      <c r="D322" s="315">
        <v>28</v>
      </c>
      <c r="F322" s="313" t="s">
        <v>295</v>
      </c>
      <c r="G322" s="314">
        <v>2812865736226.4702</v>
      </c>
      <c r="H322" s="314">
        <v>36397153266.423599</v>
      </c>
      <c r="I322" s="315">
        <v>4690</v>
      </c>
    </row>
    <row r="323" spans="1:9" x14ac:dyDescent="0.2">
      <c r="A323" s="313" t="s">
        <v>509</v>
      </c>
      <c r="B323" s="314">
        <v>127273801.06999999</v>
      </c>
      <c r="C323" s="314">
        <v>20932541.252181999</v>
      </c>
      <c r="D323" s="315">
        <v>23</v>
      </c>
      <c r="F323" s="313" t="s">
        <v>510</v>
      </c>
      <c r="G323" s="314">
        <v>129745905866</v>
      </c>
      <c r="H323" s="314">
        <v>1678850703.9909301</v>
      </c>
      <c r="I323" s="315">
        <v>29</v>
      </c>
    </row>
    <row r="324" spans="1:9" x14ac:dyDescent="0.2">
      <c r="A324" s="313" t="s">
        <v>301</v>
      </c>
      <c r="B324" s="314">
        <v>23592101134.771</v>
      </c>
      <c r="C324" s="314">
        <v>3880159357.8369799</v>
      </c>
      <c r="D324" s="315">
        <v>276</v>
      </c>
      <c r="F324" s="313" t="s">
        <v>470</v>
      </c>
      <c r="G324" s="314">
        <v>120863533846.705</v>
      </c>
      <c r="H324" s="314">
        <v>1563917007.87026</v>
      </c>
      <c r="I324" s="315">
        <v>395</v>
      </c>
    </row>
    <row r="325" spans="1:9" x14ac:dyDescent="0.2">
      <c r="A325" s="313" t="s">
        <v>303</v>
      </c>
      <c r="B325" s="314">
        <v>25205083041.584</v>
      </c>
      <c r="C325" s="314">
        <v>22216332499.230598</v>
      </c>
      <c r="D325" s="315">
        <v>5831</v>
      </c>
      <c r="F325" s="313" t="s">
        <v>472</v>
      </c>
      <c r="G325" s="314">
        <v>59814554876.272903</v>
      </c>
      <c r="H325" s="314">
        <v>773972071.74033594</v>
      </c>
      <c r="I325" s="315">
        <v>266</v>
      </c>
    </row>
    <row r="326" spans="1:9" x14ac:dyDescent="0.2">
      <c r="A326" s="313" t="s">
        <v>511</v>
      </c>
      <c r="B326" s="314">
        <v>53793042.577500001</v>
      </c>
      <c r="C326" s="314">
        <v>47414409.1521274</v>
      </c>
      <c r="D326" s="315">
        <v>26</v>
      </c>
      <c r="F326" s="313" t="s">
        <v>473</v>
      </c>
      <c r="G326" s="314">
        <v>7348117501</v>
      </c>
      <c r="H326" s="314">
        <v>95081167.742608994</v>
      </c>
      <c r="I326" s="315">
        <v>71</v>
      </c>
    </row>
    <row r="327" spans="1:9" x14ac:dyDescent="0.2">
      <c r="A327" s="313" t="s">
        <v>512</v>
      </c>
      <c r="B327" s="314">
        <v>1846690930.9119599</v>
      </c>
      <c r="C327" s="314">
        <v>1627715317.4527099</v>
      </c>
      <c r="D327" s="315">
        <v>441</v>
      </c>
      <c r="F327" s="313" t="s">
        <v>513</v>
      </c>
      <c r="G327" s="314">
        <v>8892022556</v>
      </c>
      <c r="H327" s="314">
        <v>115058569.50477999</v>
      </c>
      <c r="I327" s="315">
        <v>20</v>
      </c>
    </row>
    <row r="328" spans="1:9" x14ac:dyDescent="0.2">
      <c r="A328" s="313" t="s">
        <v>514</v>
      </c>
      <c r="B328" s="314">
        <v>1999679965.8066299</v>
      </c>
      <c r="C328" s="314">
        <v>1762563326.5764699</v>
      </c>
      <c r="D328" s="315">
        <v>159</v>
      </c>
      <c r="F328" s="313" t="s">
        <v>297</v>
      </c>
      <c r="G328" s="314">
        <v>2940788930157.1099</v>
      </c>
      <c r="H328" s="314">
        <v>38052418939.384697</v>
      </c>
      <c r="I328" s="315">
        <v>2966</v>
      </c>
    </row>
    <row r="329" spans="1:9" x14ac:dyDescent="0.2">
      <c r="A329" s="313" t="s">
        <v>515</v>
      </c>
      <c r="B329" s="314">
        <v>3993656.5787999998</v>
      </c>
      <c r="C329" s="314">
        <v>3520099.5884830402</v>
      </c>
      <c r="D329" s="315">
        <v>15</v>
      </c>
      <c r="F329" s="313" t="s">
        <v>516</v>
      </c>
      <c r="G329" s="314">
        <v>144882247</v>
      </c>
      <c r="H329" s="314">
        <v>1874707.8048300699</v>
      </c>
      <c r="I329" s="315">
        <v>10</v>
      </c>
    </row>
    <row r="330" spans="1:9" x14ac:dyDescent="0.2">
      <c r="A330" s="313" t="s">
        <v>517</v>
      </c>
      <c r="B330" s="314">
        <v>380900571.82450002</v>
      </c>
      <c r="C330" s="314">
        <v>335734412.73091602</v>
      </c>
      <c r="D330" s="315">
        <v>107</v>
      </c>
      <c r="F330" s="313" t="s">
        <v>475</v>
      </c>
      <c r="G330" s="314">
        <v>589521873488.81897</v>
      </c>
      <c r="H330" s="314">
        <v>7628134434.9079103</v>
      </c>
      <c r="I330" s="315">
        <v>1555</v>
      </c>
    </row>
    <row r="331" spans="1:9" x14ac:dyDescent="0.2">
      <c r="A331" s="313" t="s">
        <v>518</v>
      </c>
      <c r="B331" s="314">
        <v>76591917.786599994</v>
      </c>
      <c r="C331" s="314">
        <v>67509855.432474196</v>
      </c>
      <c r="D331" s="315">
        <v>17</v>
      </c>
      <c r="F331" s="313" t="s">
        <v>476</v>
      </c>
      <c r="G331" s="314">
        <v>5631681595</v>
      </c>
      <c r="H331" s="314">
        <v>72871298.306578204</v>
      </c>
      <c r="I331" s="315">
        <v>70</v>
      </c>
    </row>
    <row r="332" spans="1:9" x14ac:dyDescent="0.2">
      <c r="A332" s="313" t="s">
        <v>304</v>
      </c>
      <c r="B332" s="314">
        <v>9896110180.8277798</v>
      </c>
      <c r="C332" s="314">
        <v>8722656214.3663101</v>
      </c>
      <c r="D332" s="315">
        <v>3329</v>
      </c>
      <c r="F332" s="313" t="s">
        <v>477</v>
      </c>
      <c r="G332" s="314">
        <v>57579684034.115196</v>
      </c>
      <c r="H332" s="314">
        <v>745053899.24277604</v>
      </c>
      <c r="I332" s="315">
        <v>79</v>
      </c>
    </row>
    <row r="333" spans="1:9" x14ac:dyDescent="0.2">
      <c r="A333" s="313" t="s">
        <v>519</v>
      </c>
      <c r="B333" s="314">
        <v>14908756.07</v>
      </c>
      <c r="C333" s="314">
        <v>13140916.1181731</v>
      </c>
      <c r="D333" s="315">
        <v>34</v>
      </c>
      <c r="F333" s="313" t="s">
        <v>478</v>
      </c>
      <c r="G333" s="314">
        <v>9285958412.7900009</v>
      </c>
      <c r="H333" s="314">
        <v>120155913.31755701</v>
      </c>
      <c r="I333" s="315">
        <v>24</v>
      </c>
    </row>
    <row r="334" spans="1:9" x14ac:dyDescent="0.2">
      <c r="A334" s="313" t="s">
        <v>305</v>
      </c>
      <c r="B334" s="314">
        <v>5096197079.18571</v>
      </c>
      <c r="C334" s="314">
        <v>4491903819.7972403</v>
      </c>
      <c r="D334" s="315">
        <v>1674</v>
      </c>
      <c r="F334" s="313" t="s">
        <v>479</v>
      </c>
      <c r="G334" s="314">
        <v>12634797628</v>
      </c>
      <c r="H334" s="314">
        <v>163488310.100961</v>
      </c>
      <c r="I334" s="315">
        <v>41</v>
      </c>
    </row>
    <row r="335" spans="1:9" x14ac:dyDescent="0.2">
      <c r="A335" s="313" t="s">
        <v>520</v>
      </c>
      <c r="B335" s="314">
        <v>248220134.73339999</v>
      </c>
      <c r="C335" s="314">
        <v>218786862.83806399</v>
      </c>
      <c r="D335" s="315">
        <v>152</v>
      </c>
      <c r="F335" s="313" t="s">
        <v>480</v>
      </c>
      <c r="G335" s="314">
        <v>407777860384.39899</v>
      </c>
      <c r="H335" s="314">
        <v>5276452797.5572996</v>
      </c>
      <c r="I335" s="315">
        <v>1586</v>
      </c>
    </row>
    <row r="336" spans="1:9" x14ac:dyDescent="0.2">
      <c r="A336" s="313" t="s">
        <v>521</v>
      </c>
      <c r="B336" s="314">
        <v>23173294.6996</v>
      </c>
      <c r="C336" s="314">
        <v>20425468.120839</v>
      </c>
      <c r="D336" s="315">
        <v>14</v>
      </c>
      <c r="F336" s="313" t="s">
        <v>481</v>
      </c>
      <c r="G336" s="314">
        <v>30717203488</v>
      </c>
      <c r="H336" s="314">
        <v>397466096.18435198</v>
      </c>
      <c r="I336" s="315">
        <v>27</v>
      </c>
    </row>
    <row r="337" spans="1:9" x14ac:dyDescent="0.2">
      <c r="A337" s="313" t="s">
        <v>522</v>
      </c>
      <c r="B337" s="314">
        <v>8991606001.6627502</v>
      </c>
      <c r="C337" s="314">
        <v>7925405693.1868601</v>
      </c>
      <c r="D337" s="315">
        <v>1558</v>
      </c>
      <c r="F337" s="313" t="s">
        <v>482</v>
      </c>
      <c r="G337" s="314">
        <v>5491643605</v>
      </c>
      <c r="H337" s="314">
        <v>71059272.897932306</v>
      </c>
      <c r="I337" s="315">
        <v>18</v>
      </c>
    </row>
    <row r="338" spans="1:9" x14ac:dyDescent="0.2">
      <c r="A338" s="313" t="s">
        <v>523</v>
      </c>
      <c r="B338" s="314">
        <v>100761284.138</v>
      </c>
      <c r="C338" s="314">
        <v>88813283.7240033</v>
      </c>
      <c r="D338" s="315">
        <v>30</v>
      </c>
      <c r="F338" s="313" t="s">
        <v>484</v>
      </c>
      <c r="G338" s="314">
        <v>9537748190</v>
      </c>
      <c r="H338" s="314">
        <v>123413954.03880499</v>
      </c>
      <c r="I338" s="315">
        <v>38</v>
      </c>
    </row>
    <row r="339" spans="1:9" x14ac:dyDescent="0.2">
      <c r="A339" s="313" t="s">
        <v>524</v>
      </c>
      <c r="B339" s="314">
        <v>110087288.26000001</v>
      </c>
      <c r="C339" s="314">
        <v>97033435.513295993</v>
      </c>
      <c r="D339" s="315">
        <v>90</v>
      </c>
      <c r="F339" s="313" t="s">
        <v>485</v>
      </c>
      <c r="G339" s="314">
        <v>27671329554.675999</v>
      </c>
      <c r="H339" s="314">
        <v>358053926.96715999</v>
      </c>
      <c r="I339" s="315">
        <v>126</v>
      </c>
    </row>
    <row r="340" spans="1:9" x14ac:dyDescent="0.2">
      <c r="A340" s="313" t="s">
        <v>525</v>
      </c>
      <c r="B340" s="314">
        <v>103272229.58</v>
      </c>
      <c r="C340" s="314">
        <v>91026488.050085604</v>
      </c>
      <c r="D340" s="315">
        <v>21</v>
      </c>
      <c r="F340" s="313" t="s">
        <v>486</v>
      </c>
      <c r="G340" s="314">
        <v>29640952159</v>
      </c>
      <c r="H340" s="314">
        <v>383539912.62347001</v>
      </c>
      <c r="I340" s="315">
        <v>13</v>
      </c>
    </row>
    <row r="341" spans="1:9" x14ac:dyDescent="0.2">
      <c r="A341" s="313" t="s">
        <v>526</v>
      </c>
      <c r="B341" s="314">
        <v>325211192.92475998</v>
      </c>
      <c r="C341" s="314">
        <v>286648529.68617201</v>
      </c>
      <c r="D341" s="315">
        <v>376</v>
      </c>
      <c r="F341" s="313" t="s">
        <v>527</v>
      </c>
      <c r="G341" s="314">
        <v>278965091</v>
      </c>
      <c r="H341" s="314">
        <v>3609676.43863799</v>
      </c>
      <c r="I341" s="315">
        <v>18</v>
      </c>
    </row>
    <row r="342" spans="1:9" x14ac:dyDescent="0.2">
      <c r="A342" s="313" t="s">
        <v>528</v>
      </c>
      <c r="B342" s="314">
        <v>4685728.8099999996</v>
      </c>
      <c r="C342" s="314">
        <v>4130107.7672482901</v>
      </c>
      <c r="D342" s="315">
        <v>13</v>
      </c>
      <c r="F342" s="313" t="s">
        <v>296</v>
      </c>
      <c r="G342" s="314">
        <v>63002700367595.102</v>
      </c>
      <c r="H342" s="314">
        <v>815225167680.48706</v>
      </c>
      <c r="I342" s="315">
        <v>16684</v>
      </c>
    </row>
    <row r="343" spans="1:9" x14ac:dyDescent="0.2">
      <c r="A343" s="313" t="s">
        <v>529</v>
      </c>
      <c r="B343" s="314">
        <v>520452199.16000003</v>
      </c>
      <c r="C343" s="314">
        <v>458738385.72236401</v>
      </c>
      <c r="D343" s="315">
        <v>102</v>
      </c>
      <c r="F343" s="313" t="s">
        <v>487</v>
      </c>
      <c r="G343" s="314">
        <v>58061411315</v>
      </c>
      <c r="H343" s="314">
        <v>751287222.59311295</v>
      </c>
      <c r="I343" s="315">
        <v>57</v>
      </c>
    </row>
    <row r="344" spans="1:9" x14ac:dyDescent="0.2">
      <c r="A344" s="313" t="s">
        <v>530</v>
      </c>
      <c r="B344" s="314">
        <v>247566634.73247999</v>
      </c>
      <c r="C344" s="314">
        <v>218210853.09888801</v>
      </c>
      <c r="D344" s="315">
        <v>156</v>
      </c>
      <c r="F344" s="313" t="s">
        <v>488</v>
      </c>
      <c r="G344" s="314">
        <v>565177296200</v>
      </c>
      <c r="H344" s="314">
        <v>652668550.21910799</v>
      </c>
      <c r="I344" s="315">
        <v>157</v>
      </c>
    </row>
    <row r="345" spans="1:9" x14ac:dyDescent="0.2">
      <c r="A345" s="313" t="s">
        <v>531</v>
      </c>
      <c r="B345" s="314">
        <v>2996634.27</v>
      </c>
      <c r="C345" s="314">
        <v>2641301.4871275499</v>
      </c>
      <c r="D345" s="315">
        <v>29</v>
      </c>
      <c r="F345" s="313" t="s">
        <v>491</v>
      </c>
      <c r="G345" s="314">
        <v>558530422778</v>
      </c>
      <c r="H345" s="314">
        <v>644992719.52138698</v>
      </c>
      <c r="I345" s="315">
        <v>113</v>
      </c>
    </row>
    <row r="346" spans="1:9" x14ac:dyDescent="0.2">
      <c r="A346" s="313" t="s">
        <v>532</v>
      </c>
      <c r="B346" s="314">
        <v>55363942.729599997</v>
      </c>
      <c r="C346" s="314">
        <v>48799036.215032399</v>
      </c>
      <c r="D346" s="315">
        <v>27</v>
      </c>
      <c r="F346" s="313" t="s">
        <v>492</v>
      </c>
      <c r="G346" s="314">
        <v>292222683937</v>
      </c>
      <c r="H346" s="314">
        <v>337459690.523036</v>
      </c>
      <c r="I346" s="315">
        <v>37</v>
      </c>
    </row>
    <row r="347" spans="1:9" x14ac:dyDescent="0.2">
      <c r="A347" s="313" t="s">
        <v>306</v>
      </c>
      <c r="B347" s="314">
        <v>193983288501.009</v>
      </c>
      <c r="C347" s="314">
        <v>170981275067.51401</v>
      </c>
      <c r="D347" s="315">
        <v>15779</v>
      </c>
      <c r="F347" s="313" t="s">
        <v>494</v>
      </c>
      <c r="G347" s="314">
        <v>753800902923</v>
      </c>
      <c r="H347" s="314">
        <v>870491694.85836995</v>
      </c>
      <c r="I347" s="315">
        <v>153</v>
      </c>
    </row>
    <row r="348" spans="1:9" x14ac:dyDescent="0.2">
      <c r="A348" s="313" t="s">
        <v>533</v>
      </c>
      <c r="B348" s="314">
        <v>53930487.439999998</v>
      </c>
      <c r="C348" s="314">
        <v>47535556.174756601</v>
      </c>
      <c r="D348" s="315">
        <v>33</v>
      </c>
      <c r="F348" s="313" t="s">
        <v>495</v>
      </c>
      <c r="G348" s="314">
        <v>43934656681</v>
      </c>
      <c r="H348" s="314">
        <v>50735882.126120202</v>
      </c>
      <c r="I348" s="315">
        <v>19</v>
      </c>
    </row>
    <row r="349" spans="1:9" x14ac:dyDescent="0.2">
      <c r="A349" s="313" t="s">
        <v>534</v>
      </c>
      <c r="B349" s="314">
        <v>0</v>
      </c>
      <c r="C349" s="314">
        <v>0</v>
      </c>
      <c r="D349" s="315">
        <v>12</v>
      </c>
      <c r="F349" s="313" t="s">
        <v>298</v>
      </c>
      <c r="G349" s="314">
        <v>72899724494934.297</v>
      </c>
      <c r="H349" s="314">
        <v>84184835125.8685</v>
      </c>
      <c r="I349" s="315">
        <v>8633</v>
      </c>
    </row>
    <row r="350" spans="1:9" x14ac:dyDescent="0.2">
      <c r="A350" s="313" t="s">
        <v>535</v>
      </c>
      <c r="B350" s="314">
        <v>131128.74</v>
      </c>
      <c r="C350" s="314">
        <v>0</v>
      </c>
      <c r="D350" s="315">
        <v>52</v>
      </c>
      <c r="F350" s="313" t="s">
        <v>536</v>
      </c>
      <c r="G350" s="314">
        <v>7655251449</v>
      </c>
      <c r="H350" s="314">
        <v>69363517.230615899</v>
      </c>
      <c r="I350" s="315">
        <v>33</v>
      </c>
    </row>
    <row r="351" spans="1:9" x14ac:dyDescent="0.2">
      <c r="A351" s="313" t="s">
        <v>537</v>
      </c>
      <c r="B351" s="314">
        <v>388703875.95999998</v>
      </c>
      <c r="C351" s="314">
        <v>160499645.150866</v>
      </c>
      <c r="D351" s="315">
        <v>23</v>
      </c>
      <c r="F351" s="313" t="s">
        <v>538</v>
      </c>
      <c r="G351" s="314">
        <v>53100000</v>
      </c>
      <c r="H351" s="314">
        <v>7221386.9588174997</v>
      </c>
      <c r="I351" s="315">
        <v>43</v>
      </c>
    </row>
    <row r="352" spans="1:9" x14ac:dyDescent="0.2">
      <c r="A352" s="313" t="s">
        <v>539</v>
      </c>
      <c r="B352" s="314">
        <v>14390696981.15</v>
      </c>
      <c r="C352" s="314">
        <v>417550163.20370197</v>
      </c>
      <c r="D352" s="315">
        <v>166</v>
      </c>
      <c r="F352" s="313" t="s">
        <v>497</v>
      </c>
      <c r="G352" s="314">
        <v>10215803145.395599</v>
      </c>
      <c r="H352" s="314">
        <v>735920748.99331295</v>
      </c>
      <c r="I352" s="315">
        <v>172</v>
      </c>
    </row>
    <row r="353" spans="1:9" x14ac:dyDescent="0.2">
      <c r="A353" s="313" t="s">
        <v>540</v>
      </c>
      <c r="B353" s="314">
        <v>154883387.18399999</v>
      </c>
      <c r="C353" s="314">
        <v>4493985.5019484404</v>
      </c>
      <c r="D353" s="315">
        <v>11</v>
      </c>
      <c r="F353" s="313" t="s">
        <v>541</v>
      </c>
      <c r="G353" s="314">
        <v>473905740.77999997</v>
      </c>
      <c r="H353" s="314">
        <v>34138976.910908699</v>
      </c>
      <c r="I353" s="315">
        <v>10</v>
      </c>
    </row>
    <row r="354" spans="1:9" x14ac:dyDescent="0.2">
      <c r="A354" s="313" t="s">
        <v>307</v>
      </c>
      <c r="B354" s="314">
        <v>352470433147.95898</v>
      </c>
      <c r="C354" s="314">
        <v>10227029801.1409</v>
      </c>
      <c r="D354" s="315">
        <v>1019</v>
      </c>
      <c r="F354" s="313" t="s">
        <v>499</v>
      </c>
      <c r="G354" s="314">
        <v>32379661443.830002</v>
      </c>
      <c r="H354" s="314">
        <v>2332549322.1385398</v>
      </c>
      <c r="I354" s="315">
        <v>926</v>
      </c>
    </row>
    <row r="355" spans="1:9" x14ac:dyDescent="0.2">
      <c r="A355" s="313" t="s">
        <v>542</v>
      </c>
      <c r="B355" s="314">
        <v>351568850.44999999</v>
      </c>
      <c r="C355" s="314">
        <v>121768411.92560899</v>
      </c>
      <c r="D355" s="315">
        <v>36</v>
      </c>
      <c r="F355" s="313" t="s">
        <v>543</v>
      </c>
      <c r="G355" s="314">
        <v>71709131.590000004</v>
      </c>
      <c r="H355" s="314">
        <v>5165745.3729575798</v>
      </c>
      <c r="I355" s="315">
        <v>91</v>
      </c>
    </row>
    <row r="356" spans="1:9" x14ac:dyDescent="0.2">
      <c r="A356" s="313" t="s">
        <v>544</v>
      </c>
      <c r="B356" s="314">
        <v>194817453.11000001</v>
      </c>
      <c r="C356" s="314">
        <v>67476432.710782498</v>
      </c>
      <c r="D356" s="315">
        <v>38</v>
      </c>
      <c r="F356" s="313" t="s">
        <v>545</v>
      </c>
      <c r="G356" s="314">
        <v>890057500</v>
      </c>
      <c r="H356" s="314">
        <v>64117502.336792603</v>
      </c>
      <c r="I356" s="315">
        <v>19</v>
      </c>
    </row>
    <row r="357" spans="1:9" x14ac:dyDescent="0.2">
      <c r="A357" s="313" t="s">
        <v>546</v>
      </c>
      <c r="B357" s="314">
        <v>8057053.5999999996</v>
      </c>
      <c r="C357" s="314">
        <v>2790618.7377400901</v>
      </c>
      <c r="D357" s="315">
        <v>13</v>
      </c>
      <c r="F357" s="313" t="s">
        <v>500</v>
      </c>
      <c r="G357" s="314">
        <v>795615936.75999999</v>
      </c>
      <c r="H357" s="314">
        <v>57314169.797343098</v>
      </c>
      <c r="I357" s="315">
        <v>92</v>
      </c>
    </row>
    <row r="358" spans="1:9" x14ac:dyDescent="0.2">
      <c r="A358" s="313" t="s">
        <v>547</v>
      </c>
      <c r="B358" s="314">
        <v>2388798515.3442001</v>
      </c>
      <c r="C358" s="314">
        <v>827377628.16983604</v>
      </c>
      <c r="D358" s="315">
        <v>118</v>
      </c>
      <c r="F358" s="313" t="s">
        <v>548</v>
      </c>
      <c r="G358" s="314">
        <v>25353001.780000001</v>
      </c>
      <c r="H358" s="314">
        <v>1826366.44359927</v>
      </c>
      <c r="I358" s="315">
        <v>34</v>
      </c>
    </row>
    <row r="359" spans="1:9" x14ac:dyDescent="0.2">
      <c r="A359" s="313" t="s">
        <v>549</v>
      </c>
      <c r="B359" s="314">
        <v>2379153371</v>
      </c>
      <c r="C359" s="314">
        <v>56138340.540364601</v>
      </c>
      <c r="D359" s="315">
        <v>20</v>
      </c>
      <c r="F359" s="313" t="s">
        <v>299</v>
      </c>
      <c r="G359" s="314">
        <v>238492714438.526</v>
      </c>
      <c r="H359" s="314">
        <v>17180414945.461601</v>
      </c>
      <c r="I359" s="315">
        <v>3537</v>
      </c>
    </row>
    <row r="360" spans="1:9" x14ac:dyDescent="0.2">
      <c r="A360" s="313" t="s">
        <v>550</v>
      </c>
      <c r="B360" s="314">
        <v>40804947969.351997</v>
      </c>
      <c r="C360" s="314">
        <v>962830766.92635</v>
      </c>
      <c r="D360" s="315">
        <v>99</v>
      </c>
      <c r="F360" s="313" t="s">
        <v>502</v>
      </c>
      <c r="G360" s="314">
        <v>2009978619.8299999</v>
      </c>
      <c r="H360" s="314">
        <v>668272026.59733605</v>
      </c>
      <c r="I360" s="315">
        <v>186</v>
      </c>
    </row>
    <row r="361" spans="1:9" x14ac:dyDescent="0.2">
      <c r="A361" s="313" t="s">
        <v>551</v>
      </c>
      <c r="B361" s="314">
        <v>3864460624.20295</v>
      </c>
      <c r="C361" s="314">
        <v>598570802.80704105</v>
      </c>
      <c r="D361" s="315">
        <v>362</v>
      </c>
      <c r="F361" s="313" t="s">
        <v>504</v>
      </c>
      <c r="G361" s="314">
        <v>12277204.109999999</v>
      </c>
      <c r="H361" s="314">
        <v>4081890.2204207401</v>
      </c>
      <c r="I361" s="315">
        <v>1171</v>
      </c>
    </row>
    <row r="362" spans="1:9" x14ac:dyDescent="0.2">
      <c r="A362" s="313" t="s">
        <v>552</v>
      </c>
      <c r="B362" s="314">
        <v>3012156638.54</v>
      </c>
      <c r="C362" s="314">
        <v>466556446.71843803</v>
      </c>
      <c r="D362" s="315">
        <v>429</v>
      </c>
      <c r="F362" s="313" t="s">
        <v>505</v>
      </c>
      <c r="G362" s="314">
        <v>692928.38</v>
      </c>
      <c r="H362" s="314">
        <v>230382.874833054</v>
      </c>
      <c r="I362" s="315">
        <v>246</v>
      </c>
    </row>
    <row r="363" spans="1:9" x14ac:dyDescent="0.2">
      <c r="A363" s="313" t="s">
        <v>553</v>
      </c>
      <c r="B363" s="314">
        <v>2699205235.27</v>
      </c>
      <c r="C363" s="314">
        <v>418083039.71262902</v>
      </c>
      <c r="D363" s="315">
        <v>53</v>
      </c>
      <c r="F363" s="313" t="s">
        <v>302</v>
      </c>
      <c r="G363" s="314">
        <v>66953123257.457802</v>
      </c>
      <c r="H363" s="314">
        <v>22260385719.957001</v>
      </c>
      <c r="I363" s="315">
        <v>4954</v>
      </c>
    </row>
    <row r="364" spans="1:9" x14ac:dyDescent="0.2">
      <c r="A364" s="313" t="s">
        <v>554</v>
      </c>
      <c r="B364" s="314">
        <v>57289000</v>
      </c>
      <c r="C364" s="314">
        <v>8873559.8720417209</v>
      </c>
      <c r="D364" s="315">
        <v>17</v>
      </c>
      <c r="F364" s="313" t="s">
        <v>300</v>
      </c>
      <c r="G364" s="314">
        <v>1660730605.27</v>
      </c>
      <c r="H364" s="314">
        <v>265877875.40500399</v>
      </c>
      <c r="I364" s="315">
        <v>389</v>
      </c>
    </row>
    <row r="365" spans="1:9" x14ac:dyDescent="0.2">
      <c r="A365" s="313" t="s">
        <v>555</v>
      </c>
      <c r="B365" s="314">
        <v>88222721.900000006</v>
      </c>
      <c r="C365" s="314">
        <v>13664920.051914601</v>
      </c>
      <c r="D365" s="315">
        <v>16</v>
      </c>
      <c r="F365" s="313" t="s">
        <v>556</v>
      </c>
      <c r="G365" s="314">
        <v>109383760.63</v>
      </c>
      <c r="H365" s="314">
        <v>17512004.528504301</v>
      </c>
      <c r="I365" s="315">
        <v>33</v>
      </c>
    </row>
    <row r="366" spans="1:9" x14ac:dyDescent="0.2">
      <c r="A366" s="313" t="s">
        <v>557</v>
      </c>
      <c r="B366" s="314">
        <v>1642948173.72</v>
      </c>
      <c r="C366" s="314">
        <v>254478154.37808299</v>
      </c>
      <c r="D366" s="315">
        <v>132</v>
      </c>
      <c r="F366" s="313" t="s">
        <v>507</v>
      </c>
      <c r="G366" s="314">
        <v>8525550859.6112003</v>
      </c>
      <c r="H366" s="314">
        <v>1364914539.4308</v>
      </c>
      <c r="I366" s="315">
        <v>1290</v>
      </c>
    </row>
    <row r="367" spans="1:9" x14ac:dyDescent="0.2">
      <c r="A367" s="313" t="s">
        <v>558</v>
      </c>
      <c r="B367" s="314">
        <v>43965041820.211998</v>
      </c>
      <c r="C367" s="314">
        <v>6809796485.6860704</v>
      </c>
      <c r="D367" s="315">
        <v>728</v>
      </c>
      <c r="F367" s="313" t="s">
        <v>508</v>
      </c>
      <c r="G367" s="314">
        <v>67075974.57</v>
      </c>
      <c r="H367" s="314">
        <v>10738657.7647205</v>
      </c>
      <c r="I367" s="315">
        <v>67</v>
      </c>
    </row>
    <row r="368" spans="1:9" x14ac:dyDescent="0.2">
      <c r="A368" s="313" t="s">
        <v>308</v>
      </c>
      <c r="B368" s="314">
        <v>1111458086.26754</v>
      </c>
      <c r="C368" s="314">
        <v>1079960121.38096</v>
      </c>
      <c r="D368" s="315">
        <v>664</v>
      </c>
      <c r="F368" s="313" t="s">
        <v>509</v>
      </c>
      <c r="G368" s="314">
        <v>323113956.12</v>
      </c>
      <c r="H368" s="314">
        <v>51729553.1823624</v>
      </c>
      <c r="I368" s="315">
        <v>49</v>
      </c>
    </row>
    <row r="369" spans="1:9" x14ac:dyDescent="0.2">
      <c r="A369" s="313" t="s">
        <v>559</v>
      </c>
      <c r="B369" s="314">
        <v>99827655.739999995</v>
      </c>
      <c r="C369" s="314">
        <v>96998607.992669195</v>
      </c>
      <c r="D369" s="315">
        <v>20</v>
      </c>
      <c r="F369" s="313" t="s">
        <v>560</v>
      </c>
      <c r="G369" s="314">
        <v>344818161.64999998</v>
      </c>
      <c r="H369" s="314">
        <v>55204329.907351904</v>
      </c>
      <c r="I369" s="315">
        <v>31</v>
      </c>
    </row>
    <row r="370" spans="1:9" x14ac:dyDescent="0.2">
      <c r="A370" s="313" t="s">
        <v>561</v>
      </c>
      <c r="B370" s="314">
        <v>125990677.88</v>
      </c>
      <c r="C370" s="314">
        <v>122420187.911074</v>
      </c>
      <c r="D370" s="315">
        <v>20</v>
      </c>
      <c r="F370" s="313" t="s">
        <v>562</v>
      </c>
      <c r="G370" s="314">
        <v>4286037521.4400001</v>
      </c>
      <c r="H370" s="314">
        <v>686181459.22669303</v>
      </c>
      <c r="I370" s="315">
        <v>49</v>
      </c>
    </row>
    <row r="371" spans="1:9" x14ac:dyDescent="0.2">
      <c r="A371" s="313" t="s">
        <v>563</v>
      </c>
      <c r="B371" s="314">
        <v>1080197871.2639999</v>
      </c>
      <c r="C371" s="314">
        <v>1049585799.57186</v>
      </c>
      <c r="D371" s="315">
        <v>710</v>
      </c>
      <c r="F371" s="313" t="s">
        <v>301</v>
      </c>
      <c r="G371" s="314">
        <v>46405897263.1231</v>
      </c>
      <c r="H371" s="314">
        <v>7429441795.93542</v>
      </c>
      <c r="I371" s="315">
        <v>1168</v>
      </c>
    </row>
    <row r="372" spans="1:9" x14ac:dyDescent="0.2">
      <c r="A372" s="313" t="s">
        <v>564</v>
      </c>
      <c r="B372" s="314">
        <v>431533179.23000002</v>
      </c>
      <c r="C372" s="314">
        <v>419303822.95042598</v>
      </c>
      <c r="D372" s="315">
        <v>328</v>
      </c>
      <c r="F372" s="313" t="s">
        <v>303</v>
      </c>
      <c r="G372" s="314">
        <v>36589864902.084801</v>
      </c>
      <c r="H372" s="314">
        <v>35118170961.944504</v>
      </c>
      <c r="I372" s="315">
        <v>6621</v>
      </c>
    </row>
    <row r="373" spans="1:9" x14ac:dyDescent="0.2">
      <c r="A373" s="313" t="s">
        <v>565</v>
      </c>
      <c r="B373" s="314">
        <v>481509845.389162</v>
      </c>
      <c r="C373" s="314">
        <v>467864184.44162101</v>
      </c>
      <c r="D373" s="315">
        <v>34</v>
      </c>
      <c r="F373" s="313" t="s">
        <v>511</v>
      </c>
      <c r="G373" s="314">
        <v>61838978.6017</v>
      </c>
      <c r="H373" s="314">
        <v>59351731.099799499</v>
      </c>
      <c r="I373" s="315">
        <v>36</v>
      </c>
    </row>
    <row r="374" spans="1:9" x14ac:dyDescent="0.2">
      <c r="A374" s="313" t="s">
        <v>566</v>
      </c>
      <c r="B374" s="314">
        <v>691318297.61926103</v>
      </c>
      <c r="C374" s="314">
        <v>671726808.08591795</v>
      </c>
      <c r="D374" s="315">
        <v>78</v>
      </c>
      <c r="F374" s="313" t="s">
        <v>512</v>
      </c>
      <c r="G374" s="314">
        <v>1776160332.42836</v>
      </c>
      <c r="H374" s="314">
        <v>1704720757.4272599</v>
      </c>
      <c r="I374" s="315">
        <v>1686</v>
      </c>
    </row>
    <row r="375" spans="1:9" x14ac:dyDescent="0.2">
      <c r="A375" s="313" t="s">
        <v>567</v>
      </c>
      <c r="B375" s="314">
        <v>181076941.58199999</v>
      </c>
      <c r="C375" s="314">
        <v>175945344.432105</v>
      </c>
      <c r="D375" s="315">
        <v>120</v>
      </c>
      <c r="F375" s="313" t="s">
        <v>514</v>
      </c>
      <c r="G375" s="314">
        <v>1721486900.7725999</v>
      </c>
      <c r="H375" s="314">
        <v>1652246365.267</v>
      </c>
      <c r="I375" s="315">
        <v>871</v>
      </c>
    </row>
    <row r="376" spans="1:9" x14ac:dyDescent="0.2">
      <c r="A376" s="313" t="s">
        <v>568</v>
      </c>
      <c r="B376" s="314">
        <v>102848562.40000001</v>
      </c>
      <c r="C376" s="314">
        <v>99933904.216182202</v>
      </c>
      <c r="D376" s="315">
        <v>14</v>
      </c>
      <c r="F376" s="313" t="s">
        <v>517</v>
      </c>
      <c r="G376" s="314">
        <v>595787419.85500002</v>
      </c>
      <c r="H376" s="314">
        <v>571824042.62584603</v>
      </c>
      <c r="I376" s="315">
        <v>109</v>
      </c>
    </row>
    <row r="377" spans="1:9" x14ac:dyDescent="0.2">
      <c r="A377" s="313" t="s">
        <v>310</v>
      </c>
      <c r="B377" s="314">
        <v>73095154291.423798</v>
      </c>
      <c r="C377" s="314">
        <v>71023687421.285797</v>
      </c>
      <c r="D377" s="315">
        <v>2459</v>
      </c>
      <c r="F377" s="313" t="s">
        <v>518</v>
      </c>
      <c r="G377" s="314">
        <v>127689275.134</v>
      </c>
      <c r="H377" s="314">
        <v>122553439.488296</v>
      </c>
      <c r="I377" s="315">
        <v>62</v>
      </c>
    </row>
    <row r="378" spans="1:9" x14ac:dyDescent="0.2">
      <c r="A378" s="313" t="s">
        <v>569</v>
      </c>
      <c r="B378" s="314">
        <v>3110649839.8179998</v>
      </c>
      <c r="C378" s="314">
        <v>120555610.637522</v>
      </c>
      <c r="D378" s="315">
        <v>366</v>
      </c>
      <c r="F378" s="313" t="s">
        <v>304</v>
      </c>
      <c r="G378" s="314">
        <v>13868139662.8153</v>
      </c>
      <c r="H378" s="314">
        <v>13310344296.327801</v>
      </c>
      <c r="I378" s="315">
        <v>4346</v>
      </c>
    </row>
    <row r="379" spans="1:9" x14ac:dyDescent="0.2">
      <c r="A379" s="313" t="s">
        <v>570</v>
      </c>
      <c r="B379" s="314">
        <v>69153522.569999993</v>
      </c>
      <c r="C379" s="314">
        <v>2680097.5906853499</v>
      </c>
      <c r="D379" s="315">
        <v>562</v>
      </c>
      <c r="F379" s="313" t="s">
        <v>519</v>
      </c>
      <c r="G379" s="314">
        <v>22024358.789999999</v>
      </c>
      <c r="H379" s="314">
        <v>21138509.239763699</v>
      </c>
      <c r="I379" s="315">
        <v>26</v>
      </c>
    </row>
    <row r="380" spans="1:9" x14ac:dyDescent="0.2">
      <c r="A380" s="313" t="s">
        <v>571</v>
      </c>
      <c r="B380" s="314">
        <v>38282232.030000001</v>
      </c>
      <c r="C380" s="314">
        <v>1483657.14451935</v>
      </c>
      <c r="D380" s="315">
        <v>159</v>
      </c>
      <c r="F380" s="313" t="s">
        <v>305</v>
      </c>
      <c r="G380" s="314">
        <v>5694174038.4246197</v>
      </c>
      <c r="H380" s="314">
        <v>5465146643.8474798</v>
      </c>
      <c r="I380" s="315">
        <v>2218</v>
      </c>
    </row>
    <row r="381" spans="1:9" x14ac:dyDescent="0.2">
      <c r="A381" s="313" t="s">
        <v>572</v>
      </c>
      <c r="B381" s="314">
        <v>2604982000</v>
      </c>
      <c r="C381" s="314">
        <v>100958067.246851</v>
      </c>
      <c r="D381" s="315">
        <v>39</v>
      </c>
      <c r="F381" s="313" t="s">
        <v>520</v>
      </c>
      <c r="G381" s="314">
        <v>534721886.58657497</v>
      </c>
      <c r="H381" s="314">
        <v>513214647.84011501</v>
      </c>
      <c r="I381" s="315">
        <v>114</v>
      </c>
    </row>
    <row r="382" spans="1:9" x14ac:dyDescent="0.2">
      <c r="A382" s="313" t="s">
        <v>573</v>
      </c>
      <c r="B382" s="314">
        <v>82605537.879999995</v>
      </c>
      <c r="C382" s="314">
        <v>3201440.7194565502</v>
      </c>
      <c r="D382" s="315">
        <v>24</v>
      </c>
      <c r="F382" s="313" t="s">
        <v>521</v>
      </c>
      <c r="G382" s="314">
        <v>39841845.188699998</v>
      </c>
      <c r="H382" s="314">
        <v>38239352.195486501</v>
      </c>
      <c r="I382" s="315">
        <v>19</v>
      </c>
    </row>
    <row r="383" spans="1:9" x14ac:dyDescent="0.2">
      <c r="A383" s="313" t="s">
        <v>574</v>
      </c>
      <c r="B383" s="314">
        <v>74400000</v>
      </c>
      <c r="C383" s="314">
        <v>2883428.8310497799</v>
      </c>
      <c r="D383" s="315">
        <v>10</v>
      </c>
      <c r="F383" s="313" t="s">
        <v>522</v>
      </c>
      <c r="G383" s="314">
        <v>6251211929.8877296</v>
      </c>
      <c r="H383" s="314">
        <v>5999779716.6131601</v>
      </c>
      <c r="I383" s="315">
        <v>2916</v>
      </c>
    </row>
    <row r="384" spans="1:9" x14ac:dyDescent="0.2">
      <c r="A384" s="313" t="s">
        <v>575</v>
      </c>
      <c r="B384" s="314">
        <v>150512100177.23999</v>
      </c>
      <c r="C384" s="314">
        <v>5833211412.2702503</v>
      </c>
      <c r="D384" s="315">
        <v>1050</v>
      </c>
      <c r="F384" s="313" t="s">
        <v>523</v>
      </c>
      <c r="G384" s="314">
        <v>94967112.794</v>
      </c>
      <c r="H384" s="314">
        <v>91147406.851232603</v>
      </c>
      <c r="I384" s="315">
        <v>19</v>
      </c>
    </row>
    <row r="385" spans="1:9" x14ac:dyDescent="0.2">
      <c r="A385" s="313" t="s">
        <v>576</v>
      </c>
      <c r="B385" s="314">
        <v>147561156.69999999</v>
      </c>
      <c r="C385" s="314">
        <v>71986073.5109514</v>
      </c>
      <c r="D385" s="315">
        <v>11</v>
      </c>
      <c r="F385" s="313" t="s">
        <v>524</v>
      </c>
      <c r="G385" s="314">
        <v>105699658.61</v>
      </c>
      <c r="H385" s="314">
        <v>101448275.133523</v>
      </c>
      <c r="I385" s="315">
        <v>172</v>
      </c>
    </row>
    <row r="386" spans="1:9" x14ac:dyDescent="0.2">
      <c r="A386" s="313" t="s">
        <v>577</v>
      </c>
      <c r="B386" s="314">
        <v>4720974023.7700005</v>
      </c>
      <c r="C386" s="314">
        <v>2303074811.2751799</v>
      </c>
      <c r="D386" s="315">
        <v>21</v>
      </c>
      <c r="F386" s="313" t="s">
        <v>525</v>
      </c>
      <c r="G386" s="314">
        <v>83454292.230000004</v>
      </c>
      <c r="H386" s="314">
        <v>80097647.528461605</v>
      </c>
      <c r="I386" s="315">
        <v>37</v>
      </c>
    </row>
    <row r="387" spans="1:9" x14ac:dyDescent="0.2">
      <c r="A387" s="313" t="s">
        <v>315</v>
      </c>
      <c r="B387" s="314">
        <v>1463625962.77</v>
      </c>
      <c r="C387" s="314">
        <v>714013691.03321898</v>
      </c>
      <c r="D387" s="315">
        <v>117</v>
      </c>
      <c r="F387" s="313" t="s">
        <v>526</v>
      </c>
      <c r="G387" s="314">
        <v>204056605.45784199</v>
      </c>
      <c r="H387" s="314">
        <v>195849172.320236</v>
      </c>
      <c r="I387" s="315">
        <v>293</v>
      </c>
    </row>
    <row r="388" spans="1:9" x14ac:dyDescent="0.2">
      <c r="A388" s="313" t="s">
        <v>578</v>
      </c>
      <c r="B388" s="314">
        <v>766871121</v>
      </c>
      <c r="C388" s="314">
        <v>32512532.541762602</v>
      </c>
      <c r="D388" s="315">
        <v>10</v>
      </c>
      <c r="F388" s="313" t="s">
        <v>528</v>
      </c>
      <c r="G388" s="314">
        <v>3310422.4238</v>
      </c>
      <c r="H388" s="314">
        <v>3177272.7487889398</v>
      </c>
      <c r="I388" s="315">
        <v>12</v>
      </c>
    </row>
    <row r="389" spans="1:9" x14ac:dyDescent="0.2">
      <c r="A389" s="313" t="s">
        <v>579</v>
      </c>
      <c r="B389" s="314">
        <v>301549507.83999997</v>
      </c>
      <c r="C389" s="314">
        <v>12784596.9395951</v>
      </c>
      <c r="D389" s="315">
        <v>17</v>
      </c>
      <c r="F389" s="313" t="s">
        <v>529</v>
      </c>
      <c r="G389" s="314">
        <v>275504500.97500002</v>
      </c>
      <c r="H389" s="314">
        <v>264423336.67851201</v>
      </c>
      <c r="I389" s="315">
        <v>157</v>
      </c>
    </row>
    <row r="390" spans="1:9" x14ac:dyDescent="0.2">
      <c r="A390" s="313" t="s">
        <v>311</v>
      </c>
      <c r="B390" s="314">
        <v>471124841963.05798</v>
      </c>
      <c r="C390" s="314">
        <v>19973971292.050598</v>
      </c>
      <c r="D390" s="315">
        <v>1305</v>
      </c>
      <c r="F390" s="313" t="s">
        <v>530</v>
      </c>
      <c r="G390" s="314">
        <v>196400636.486</v>
      </c>
      <c r="H390" s="314">
        <v>188501136.79313099</v>
      </c>
      <c r="I390" s="315">
        <v>192</v>
      </c>
    </row>
    <row r="391" spans="1:9" x14ac:dyDescent="0.2">
      <c r="A391" s="313" t="s">
        <v>580</v>
      </c>
      <c r="B391" s="314">
        <v>114950386.87</v>
      </c>
      <c r="C391" s="314">
        <v>150556266.90397501</v>
      </c>
      <c r="D391" s="315">
        <v>51</v>
      </c>
      <c r="F391" s="313" t="s">
        <v>531</v>
      </c>
      <c r="G391" s="314">
        <v>33512105.449999999</v>
      </c>
      <c r="H391" s="314">
        <v>32164203.164924901</v>
      </c>
      <c r="I391" s="315">
        <v>36</v>
      </c>
    </row>
    <row r="392" spans="1:9" x14ac:dyDescent="0.2">
      <c r="A392" s="313" t="s">
        <v>312</v>
      </c>
      <c r="B392" s="314">
        <v>441311405938.65601</v>
      </c>
      <c r="C392" s="314">
        <v>578007605101.927</v>
      </c>
      <c r="D392" s="315">
        <v>46782</v>
      </c>
      <c r="F392" s="313" t="s">
        <v>532</v>
      </c>
      <c r="G392" s="314">
        <v>55152923.560000002</v>
      </c>
      <c r="H392" s="314">
        <v>52934598.250478297</v>
      </c>
      <c r="I392" s="315">
        <v>19</v>
      </c>
    </row>
    <row r="393" spans="1:9" x14ac:dyDescent="0.2">
      <c r="A393" s="313" t="s">
        <v>581</v>
      </c>
      <c r="B393" s="314">
        <v>4917624738.7795</v>
      </c>
      <c r="C393" s="314">
        <v>6440858903.2639503</v>
      </c>
      <c r="D393" s="315">
        <v>553</v>
      </c>
      <c r="F393" s="313" t="s">
        <v>306</v>
      </c>
      <c r="G393" s="314">
        <v>205218067993.78201</v>
      </c>
      <c r="H393" s="314">
        <v>196963919259.37201</v>
      </c>
      <c r="I393" s="315">
        <v>25609</v>
      </c>
    </row>
    <row r="394" spans="1:9" x14ac:dyDescent="0.2">
      <c r="A394" s="313" t="s">
        <v>313</v>
      </c>
      <c r="B394" s="314">
        <v>41857551832.415703</v>
      </c>
      <c r="C394" s="314">
        <v>54822927675.355499</v>
      </c>
      <c r="D394" s="315">
        <v>2755</v>
      </c>
      <c r="F394" s="313" t="s">
        <v>582</v>
      </c>
      <c r="G394" s="314">
        <v>316659600</v>
      </c>
      <c r="H394" s="314">
        <v>303923121.86174101</v>
      </c>
      <c r="I394" s="315">
        <v>36</v>
      </c>
    </row>
    <row r="395" spans="1:9" x14ac:dyDescent="0.2">
      <c r="A395" s="313" t="s">
        <v>314</v>
      </c>
      <c r="B395" s="314">
        <v>23781776174.107498</v>
      </c>
      <c r="C395" s="314">
        <v>31148180868.401798</v>
      </c>
      <c r="D395" s="315">
        <v>1087</v>
      </c>
      <c r="F395" s="313" t="s">
        <v>533</v>
      </c>
      <c r="G395" s="314">
        <v>29763917.615600001</v>
      </c>
      <c r="H395" s="314">
        <v>28566772.523456801</v>
      </c>
      <c r="I395" s="315">
        <v>21</v>
      </c>
    </row>
    <row r="396" spans="1:9" x14ac:dyDescent="0.2">
      <c r="A396" s="313" t="s">
        <v>583</v>
      </c>
      <c r="B396" s="314">
        <v>202818242.72870001</v>
      </c>
      <c r="C396" s="314">
        <v>265641189.35755</v>
      </c>
      <c r="D396" s="315">
        <v>38</v>
      </c>
      <c r="F396" s="313" t="s">
        <v>584</v>
      </c>
      <c r="G396" s="314">
        <v>0</v>
      </c>
      <c r="H396" s="314">
        <v>0</v>
      </c>
      <c r="I396" s="315">
        <v>14</v>
      </c>
    </row>
    <row r="397" spans="1:9" x14ac:dyDescent="0.2">
      <c r="A397" s="313" t="s">
        <v>585</v>
      </c>
      <c r="B397" s="314">
        <v>8714664964.5233002</v>
      </c>
      <c r="C397" s="314">
        <v>11414032262.9911</v>
      </c>
      <c r="D397" s="315">
        <v>394</v>
      </c>
      <c r="F397" s="313" t="s">
        <v>535</v>
      </c>
      <c r="G397" s="314">
        <v>979.41</v>
      </c>
      <c r="H397" s="314">
        <v>0</v>
      </c>
      <c r="I397" s="315">
        <v>20</v>
      </c>
    </row>
    <row r="398" spans="1:9" x14ac:dyDescent="0.2">
      <c r="A398" s="313" t="s">
        <v>316</v>
      </c>
      <c r="B398" s="314">
        <v>217889413281.67599</v>
      </c>
      <c r="C398" s="314">
        <v>285380654687.88702</v>
      </c>
      <c r="D398" s="315">
        <v>10055</v>
      </c>
      <c r="F398" s="313" t="s">
        <v>586</v>
      </c>
      <c r="G398" s="314">
        <v>18250000</v>
      </c>
      <c r="H398" s="314">
        <v>7368591.1184625002</v>
      </c>
      <c r="I398" s="315">
        <v>36</v>
      </c>
    </row>
    <row r="399" spans="1:9" x14ac:dyDescent="0.2">
      <c r="A399" s="313" t="s">
        <v>587</v>
      </c>
      <c r="B399" s="314">
        <v>219434570.18520001</v>
      </c>
      <c r="C399" s="314">
        <v>287404423.91137397</v>
      </c>
      <c r="D399" s="315">
        <v>54</v>
      </c>
      <c r="F399" s="313" t="s">
        <v>537</v>
      </c>
      <c r="G399" s="314">
        <v>1047600400.15</v>
      </c>
      <c r="H399" s="314">
        <v>422977479.684551</v>
      </c>
      <c r="I399" s="315">
        <v>116</v>
      </c>
    </row>
    <row r="400" spans="1:9" x14ac:dyDescent="0.2">
      <c r="A400" s="313" t="s">
        <v>588</v>
      </c>
      <c r="B400" s="314">
        <v>715611245.40699995</v>
      </c>
      <c r="C400" s="314">
        <v>937271814.35959303</v>
      </c>
      <c r="D400" s="315">
        <v>65</v>
      </c>
      <c r="F400" s="313" t="s">
        <v>589</v>
      </c>
      <c r="G400" s="314">
        <v>22657014</v>
      </c>
      <c r="H400" s="314">
        <v>9498891.8317106999</v>
      </c>
      <c r="I400" s="315">
        <v>39</v>
      </c>
    </row>
    <row r="401" spans="1:9" x14ac:dyDescent="0.2">
      <c r="A401" s="313" t="s">
        <v>590</v>
      </c>
      <c r="B401" s="314">
        <v>2240985815.9520001</v>
      </c>
      <c r="C401" s="314">
        <v>2935131127.6234198</v>
      </c>
      <c r="D401" s="315">
        <v>150</v>
      </c>
      <c r="F401" s="313" t="s">
        <v>539</v>
      </c>
      <c r="G401" s="314">
        <v>9787046781.1800003</v>
      </c>
      <c r="H401" s="314">
        <v>276747245.990309</v>
      </c>
      <c r="I401" s="315">
        <v>217</v>
      </c>
    </row>
    <row r="402" spans="1:9" x14ac:dyDescent="0.2">
      <c r="A402" s="313" t="s">
        <v>317</v>
      </c>
      <c r="B402" s="314">
        <v>228110363237.58301</v>
      </c>
      <c r="C402" s="314">
        <v>298767543688.21698</v>
      </c>
      <c r="D402" s="315">
        <v>13475</v>
      </c>
      <c r="F402" s="313" t="s">
        <v>540</v>
      </c>
      <c r="G402" s="314">
        <v>103417820</v>
      </c>
      <c r="H402" s="314">
        <v>2924334.3279361399</v>
      </c>
      <c r="I402" s="315">
        <v>12</v>
      </c>
    </row>
    <row r="403" spans="1:9" x14ac:dyDescent="0.2">
      <c r="A403" s="313" t="s">
        <v>591</v>
      </c>
      <c r="B403" s="314">
        <v>15209087</v>
      </c>
      <c r="C403" s="314">
        <v>19920101.3940682</v>
      </c>
      <c r="D403" s="315">
        <v>24</v>
      </c>
      <c r="F403" s="313" t="s">
        <v>307</v>
      </c>
      <c r="G403" s="314">
        <v>421478174079.09003</v>
      </c>
      <c r="H403" s="314">
        <v>11918091997.4461</v>
      </c>
      <c r="I403" s="315">
        <v>1816</v>
      </c>
    </row>
    <row r="404" spans="1:9" x14ac:dyDescent="0.2">
      <c r="A404" s="313" t="s">
        <v>318</v>
      </c>
      <c r="B404" s="314">
        <v>92381831600.189499</v>
      </c>
      <c r="C404" s="314">
        <v>120997102090.71201</v>
      </c>
      <c r="D404" s="315">
        <v>6679</v>
      </c>
      <c r="F404" s="313" t="s">
        <v>542</v>
      </c>
      <c r="G404" s="314">
        <v>1224850881.01</v>
      </c>
      <c r="H404" s="314">
        <v>408720121.09982198</v>
      </c>
      <c r="I404" s="315">
        <v>110</v>
      </c>
    </row>
    <row r="405" spans="1:9" x14ac:dyDescent="0.2">
      <c r="A405" s="313" t="s">
        <v>319</v>
      </c>
      <c r="B405" s="314">
        <v>25646855656.708599</v>
      </c>
      <c r="C405" s="314">
        <v>33590968683.437</v>
      </c>
      <c r="D405" s="315">
        <v>1292</v>
      </c>
      <c r="F405" s="313" t="s">
        <v>544</v>
      </c>
      <c r="G405" s="314">
        <v>1258745506.5999</v>
      </c>
      <c r="H405" s="314">
        <v>420030408.49114501</v>
      </c>
      <c r="I405" s="315">
        <v>84</v>
      </c>
    </row>
    <row r="406" spans="1:9" x14ac:dyDescent="0.2">
      <c r="A406" s="313" t="s">
        <v>592</v>
      </c>
      <c r="B406" s="314">
        <v>531599138.66900003</v>
      </c>
      <c r="C406" s="314">
        <v>696261961.23974001</v>
      </c>
      <c r="D406" s="315">
        <v>67</v>
      </c>
      <c r="F406" s="313" t="s">
        <v>546</v>
      </c>
      <c r="G406" s="314">
        <v>55525346.68</v>
      </c>
      <c r="H406" s="314">
        <v>18528236.188592799</v>
      </c>
      <c r="I406" s="315">
        <v>23</v>
      </c>
    </row>
    <row r="407" spans="1:9" x14ac:dyDescent="0.2">
      <c r="A407" s="313" t="s">
        <v>593</v>
      </c>
      <c r="B407" s="314">
        <v>5921671601.7056999</v>
      </c>
      <c r="C407" s="314">
        <v>7755909261.9006004</v>
      </c>
      <c r="D407" s="315">
        <v>821</v>
      </c>
      <c r="F407" s="313" t="s">
        <v>594</v>
      </c>
      <c r="G407" s="314">
        <v>103586162.81</v>
      </c>
      <c r="H407" s="314">
        <v>34565635.429071799</v>
      </c>
      <c r="I407" s="315">
        <v>13</v>
      </c>
    </row>
    <row r="408" spans="1:9" x14ac:dyDescent="0.2">
      <c r="A408" s="313" t="s">
        <v>595</v>
      </c>
      <c r="B408" s="314">
        <v>484367565.56300002</v>
      </c>
      <c r="C408" s="314">
        <v>634400409.30878794</v>
      </c>
      <c r="D408" s="315">
        <v>56</v>
      </c>
      <c r="F408" s="313" t="s">
        <v>596</v>
      </c>
      <c r="G408" s="314">
        <v>33750444.979999997</v>
      </c>
      <c r="H408" s="314">
        <v>11262175.807085801</v>
      </c>
      <c r="I408" s="315">
        <v>33</v>
      </c>
    </row>
    <row r="409" spans="1:9" x14ac:dyDescent="0.2">
      <c r="A409" s="313" t="s">
        <v>320</v>
      </c>
      <c r="B409" s="314">
        <v>22341495299.3246</v>
      </c>
      <c r="C409" s="314">
        <v>29261773021.460499</v>
      </c>
      <c r="D409" s="315">
        <v>2384</v>
      </c>
      <c r="F409" s="313" t="s">
        <v>547</v>
      </c>
      <c r="G409" s="314">
        <v>12599228621.749001</v>
      </c>
      <c r="H409" s="314">
        <v>4204232799.17907</v>
      </c>
      <c r="I409" s="315">
        <v>432</v>
      </c>
    </row>
    <row r="410" spans="1:9" x14ac:dyDescent="0.2">
      <c r="A410" s="313" t="s">
        <v>321</v>
      </c>
      <c r="B410" s="314">
        <v>237946124763.91101</v>
      </c>
      <c r="C410" s="314">
        <v>311649932150.60999</v>
      </c>
      <c r="D410" s="315">
        <v>9118</v>
      </c>
      <c r="F410" s="313" t="s">
        <v>597</v>
      </c>
      <c r="G410" s="314">
        <v>286892335.94999999</v>
      </c>
      <c r="H410" s="314">
        <v>94037214.654772893</v>
      </c>
      <c r="I410" s="315">
        <v>29</v>
      </c>
    </row>
    <row r="411" spans="1:9" x14ac:dyDescent="0.2">
      <c r="A411" s="313" t="s">
        <v>325</v>
      </c>
      <c r="B411" s="314">
        <v>29876616767.2379</v>
      </c>
      <c r="C411" s="314">
        <v>39130898213.357498</v>
      </c>
      <c r="D411" s="315">
        <v>2077</v>
      </c>
      <c r="F411" s="313" t="s">
        <v>549</v>
      </c>
      <c r="G411" s="314">
        <v>3124237713.6900001</v>
      </c>
      <c r="H411" s="314">
        <v>64880902.056854501</v>
      </c>
      <c r="I411" s="315">
        <v>68</v>
      </c>
    </row>
    <row r="412" spans="1:9" x14ac:dyDescent="0.2">
      <c r="A412" s="313" t="s">
        <v>598</v>
      </c>
      <c r="B412" s="314">
        <v>5106453484.9152699</v>
      </c>
      <c r="C412" s="314">
        <v>6688177349.7387104</v>
      </c>
      <c r="D412" s="315">
        <v>629</v>
      </c>
      <c r="F412" s="313" t="s">
        <v>599</v>
      </c>
      <c r="G412" s="314">
        <v>3647878324.3400002</v>
      </c>
      <c r="H412" s="314">
        <v>75755322.727120206</v>
      </c>
      <c r="I412" s="315">
        <v>15</v>
      </c>
    </row>
    <row r="413" spans="1:9" x14ac:dyDescent="0.2">
      <c r="A413" s="313" t="s">
        <v>600</v>
      </c>
      <c r="B413" s="314">
        <v>15477802986.752899</v>
      </c>
      <c r="C413" s="314">
        <v>20272052152.343601</v>
      </c>
      <c r="D413" s="315">
        <v>1578</v>
      </c>
      <c r="F413" s="313" t="s">
        <v>601</v>
      </c>
      <c r="G413" s="314">
        <v>692823650.63999999</v>
      </c>
      <c r="H413" s="314">
        <v>14387837.1427618</v>
      </c>
      <c r="I413" s="315">
        <v>20</v>
      </c>
    </row>
    <row r="414" spans="1:9" x14ac:dyDescent="0.2">
      <c r="A414" s="313" t="s">
        <v>602</v>
      </c>
      <c r="B414" s="314">
        <v>3614009105.2186298</v>
      </c>
      <c r="C414" s="314">
        <v>4733448353.2799101</v>
      </c>
      <c r="D414" s="315">
        <v>189</v>
      </c>
      <c r="F414" s="313" t="s">
        <v>550</v>
      </c>
      <c r="G414" s="314">
        <v>137697279417.59</v>
      </c>
      <c r="H414" s="314">
        <v>2859553119.2267199</v>
      </c>
      <c r="I414" s="315">
        <v>464</v>
      </c>
    </row>
    <row r="415" spans="1:9" x14ac:dyDescent="0.2">
      <c r="A415" s="313" t="s">
        <v>322</v>
      </c>
      <c r="B415" s="314">
        <v>132294036088.67</v>
      </c>
      <c r="C415" s="314">
        <v>173272111121.255</v>
      </c>
      <c r="D415" s="315">
        <v>18101</v>
      </c>
      <c r="F415" s="313" t="s">
        <v>603</v>
      </c>
      <c r="G415" s="314">
        <v>4276125490.0100002</v>
      </c>
      <c r="H415" s="314">
        <v>1513216201.06339</v>
      </c>
      <c r="I415" s="315">
        <v>53</v>
      </c>
    </row>
    <row r="416" spans="1:9" x14ac:dyDescent="0.2">
      <c r="A416" s="313" t="s">
        <v>604</v>
      </c>
      <c r="B416" s="314">
        <v>7757166171.8621197</v>
      </c>
      <c r="C416" s="314">
        <v>10159948238.4531</v>
      </c>
      <c r="D416" s="315">
        <v>3501</v>
      </c>
      <c r="F416" s="313" t="s">
        <v>551</v>
      </c>
      <c r="G416" s="314">
        <v>9990541457.0078793</v>
      </c>
      <c r="H416" s="314">
        <v>1574966518.28496</v>
      </c>
      <c r="I416" s="315">
        <v>653</v>
      </c>
    </row>
    <row r="417" spans="1:9" x14ac:dyDescent="0.2">
      <c r="A417" s="313" t="s">
        <v>605</v>
      </c>
      <c r="B417" s="314">
        <v>169240840.847</v>
      </c>
      <c r="C417" s="314">
        <v>221663187.91454101</v>
      </c>
      <c r="D417" s="315">
        <v>22</v>
      </c>
      <c r="F417" s="313" t="s">
        <v>606</v>
      </c>
      <c r="G417" s="314">
        <v>1237215050.97</v>
      </c>
      <c r="H417" s="314">
        <v>195041709.15873101</v>
      </c>
      <c r="I417" s="315">
        <v>61</v>
      </c>
    </row>
    <row r="418" spans="1:9" x14ac:dyDescent="0.2">
      <c r="A418" s="313" t="s">
        <v>607</v>
      </c>
      <c r="B418" s="314">
        <v>7902339085.4793596</v>
      </c>
      <c r="C418" s="314">
        <v>10350088459.1598</v>
      </c>
      <c r="D418" s="315">
        <v>917</v>
      </c>
      <c r="F418" s="313" t="s">
        <v>608</v>
      </c>
      <c r="G418" s="314">
        <v>366478309.38999999</v>
      </c>
      <c r="H418" s="314">
        <v>57773752.248638697</v>
      </c>
      <c r="I418" s="315">
        <v>20</v>
      </c>
    </row>
    <row r="419" spans="1:9" x14ac:dyDescent="0.2">
      <c r="A419" s="313" t="s">
        <v>609</v>
      </c>
      <c r="B419" s="314">
        <v>527246375.43000001</v>
      </c>
      <c r="C419" s="314">
        <v>690560929.67451501</v>
      </c>
      <c r="D419" s="315">
        <v>86</v>
      </c>
      <c r="F419" s="313" t="s">
        <v>552</v>
      </c>
      <c r="G419" s="314">
        <v>11722616737.893999</v>
      </c>
      <c r="H419" s="314">
        <v>1848020845.3485999</v>
      </c>
      <c r="I419" s="315">
        <v>1386</v>
      </c>
    </row>
    <row r="420" spans="1:9" x14ac:dyDescent="0.2">
      <c r="A420" s="313" t="s">
        <v>610</v>
      </c>
      <c r="B420" s="314">
        <v>655748879.94889998</v>
      </c>
      <c r="C420" s="314">
        <v>858867082.39809406</v>
      </c>
      <c r="D420" s="315">
        <v>126</v>
      </c>
      <c r="F420" s="313" t="s">
        <v>553</v>
      </c>
      <c r="G420" s="314">
        <v>4192613762.71</v>
      </c>
      <c r="H420" s="314">
        <v>660947790.34595203</v>
      </c>
      <c r="I420" s="315">
        <v>143</v>
      </c>
    </row>
    <row r="421" spans="1:9" x14ac:dyDescent="0.2">
      <c r="A421" s="313" t="s">
        <v>611</v>
      </c>
      <c r="B421" s="314">
        <v>5682230544.63449</v>
      </c>
      <c r="C421" s="314">
        <v>7442301342.1904001</v>
      </c>
      <c r="D421" s="315">
        <v>619</v>
      </c>
      <c r="F421" s="313" t="s">
        <v>554</v>
      </c>
      <c r="G421" s="314">
        <v>390551775.08999997</v>
      </c>
      <c r="H421" s="314">
        <v>61568832.086877704</v>
      </c>
      <c r="I421" s="315">
        <v>27</v>
      </c>
    </row>
    <row r="422" spans="1:9" x14ac:dyDescent="0.2">
      <c r="A422" s="313" t="s">
        <v>323</v>
      </c>
      <c r="B422" s="314">
        <v>48864195268.027397</v>
      </c>
      <c r="C422" s="314">
        <v>63999878775.014999</v>
      </c>
      <c r="D422" s="315">
        <v>2877</v>
      </c>
      <c r="F422" s="313" t="s">
        <v>555</v>
      </c>
      <c r="G422" s="314">
        <v>4491303847.9099998</v>
      </c>
      <c r="H422" s="314">
        <v>708035016.354478</v>
      </c>
      <c r="I422" s="315">
        <v>10</v>
      </c>
    </row>
    <row r="423" spans="1:9" x14ac:dyDescent="0.2">
      <c r="A423" s="313" t="s">
        <v>612</v>
      </c>
      <c r="B423" s="314">
        <v>3640596371.1220002</v>
      </c>
      <c r="C423" s="314">
        <v>4768271024.26511</v>
      </c>
      <c r="D423" s="315">
        <v>719</v>
      </c>
      <c r="F423" s="313" t="s">
        <v>557</v>
      </c>
      <c r="G423" s="314">
        <v>1452995154.2690001</v>
      </c>
      <c r="H423" s="314">
        <v>229058527.91379499</v>
      </c>
      <c r="I423" s="315">
        <v>188</v>
      </c>
    </row>
    <row r="424" spans="1:9" x14ac:dyDescent="0.2">
      <c r="A424" s="313" t="s">
        <v>613</v>
      </c>
      <c r="B424" s="314">
        <v>967882608.25800002</v>
      </c>
      <c r="C424" s="314">
        <v>1267684226.80826</v>
      </c>
      <c r="D424" s="315">
        <v>92</v>
      </c>
      <c r="F424" s="313" t="s">
        <v>558</v>
      </c>
      <c r="G424" s="314">
        <v>61522514794.412201</v>
      </c>
      <c r="H424" s="314">
        <v>9698763709.5407505</v>
      </c>
      <c r="I424" s="315">
        <v>1584</v>
      </c>
    </row>
    <row r="425" spans="1:9" x14ac:dyDescent="0.2">
      <c r="A425" s="313" t="s">
        <v>614</v>
      </c>
      <c r="B425" s="314">
        <v>13724892514.346201</v>
      </c>
      <c r="C425" s="314">
        <v>17976177696.167099</v>
      </c>
      <c r="D425" s="315">
        <v>1345</v>
      </c>
      <c r="F425" s="313" t="s">
        <v>308</v>
      </c>
      <c r="G425" s="314">
        <v>2013028818.49628</v>
      </c>
      <c r="H425" s="314">
        <v>1984475178.70432</v>
      </c>
      <c r="I425" s="315">
        <v>1164</v>
      </c>
    </row>
    <row r="426" spans="1:9" x14ac:dyDescent="0.2">
      <c r="A426" s="313" t="s">
        <v>326</v>
      </c>
      <c r="B426" s="314">
        <v>2231747868.3499999</v>
      </c>
      <c r="C426" s="314">
        <v>2923031725.93645</v>
      </c>
      <c r="D426" s="315">
        <v>145</v>
      </c>
      <c r="F426" s="313" t="s">
        <v>559</v>
      </c>
      <c r="G426" s="314">
        <v>130261485.96699999</v>
      </c>
      <c r="H426" s="314">
        <v>128413802.757057</v>
      </c>
      <c r="I426" s="315">
        <v>46</v>
      </c>
    </row>
    <row r="427" spans="1:9" x14ac:dyDescent="0.2">
      <c r="A427" s="313" t="s">
        <v>615</v>
      </c>
      <c r="B427" s="314">
        <v>691591151.88989997</v>
      </c>
      <c r="C427" s="314">
        <v>905811497.35597301</v>
      </c>
      <c r="D427" s="315">
        <v>159</v>
      </c>
      <c r="F427" s="313" t="s">
        <v>561</v>
      </c>
      <c r="G427" s="314">
        <v>112713998.17399999</v>
      </c>
      <c r="H427" s="314">
        <v>111115215.844706</v>
      </c>
      <c r="I427" s="315">
        <v>27</v>
      </c>
    </row>
    <row r="428" spans="1:9" x14ac:dyDescent="0.2">
      <c r="A428" s="313" t="s">
        <v>616</v>
      </c>
      <c r="B428" s="314">
        <v>8921571255.4533005</v>
      </c>
      <c r="C428" s="314">
        <v>11685027773.3985</v>
      </c>
      <c r="D428" s="315">
        <v>306</v>
      </c>
      <c r="F428" s="313" t="s">
        <v>617</v>
      </c>
      <c r="G428" s="314">
        <v>84844008.510000005</v>
      </c>
      <c r="H428" s="314">
        <v>83640545.730311394</v>
      </c>
      <c r="I428" s="315">
        <v>45</v>
      </c>
    </row>
    <row r="429" spans="1:9" x14ac:dyDescent="0.2">
      <c r="A429" s="313" t="s">
        <v>618</v>
      </c>
      <c r="B429" s="314">
        <v>113099091</v>
      </c>
      <c r="C429" s="314">
        <v>148131532.17526799</v>
      </c>
      <c r="D429" s="315">
        <v>11</v>
      </c>
      <c r="F429" s="313" t="s">
        <v>619</v>
      </c>
      <c r="G429" s="314">
        <v>16900371.644000001</v>
      </c>
      <c r="H429" s="314">
        <v>16660649.7285266</v>
      </c>
      <c r="I429" s="315">
        <v>19</v>
      </c>
    </row>
    <row r="430" spans="1:9" x14ac:dyDescent="0.2">
      <c r="A430" s="313" t="s">
        <v>620</v>
      </c>
      <c r="B430" s="314">
        <v>184381447.53999999</v>
      </c>
      <c r="C430" s="314">
        <v>241493597.22788599</v>
      </c>
      <c r="D430" s="315">
        <v>23</v>
      </c>
      <c r="F430" s="313" t="s">
        <v>563</v>
      </c>
      <c r="G430" s="314">
        <v>1402023162.9300001</v>
      </c>
      <c r="H430" s="314">
        <v>1382136282.0237501</v>
      </c>
      <c r="I430" s="315">
        <v>1810</v>
      </c>
    </row>
    <row r="431" spans="1:9" x14ac:dyDescent="0.2">
      <c r="A431" s="313" t="s">
        <v>621</v>
      </c>
      <c r="B431" s="314">
        <v>2516442996.046</v>
      </c>
      <c r="C431" s="314">
        <v>3295911163.7423902</v>
      </c>
      <c r="D431" s="315">
        <v>604</v>
      </c>
      <c r="F431" s="313" t="s">
        <v>564</v>
      </c>
      <c r="G431" s="314">
        <v>985167363.19000006</v>
      </c>
      <c r="H431" s="314">
        <v>971193338.69275498</v>
      </c>
      <c r="I431" s="315">
        <v>973</v>
      </c>
    </row>
    <row r="432" spans="1:9" x14ac:dyDescent="0.2">
      <c r="A432" s="313" t="s">
        <v>622</v>
      </c>
      <c r="B432" s="314">
        <v>3459296</v>
      </c>
      <c r="C432" s="314">
        <v>70816605.108304098</v>
      </c>
      <c r="D432" s="315">
        <v>30</v>
      </c>
      <c r="F432" s="313" t="s">
        <v>565</v>
      </c>
      <c r="G432" s="314">
        <v>123964833.1522</v>
      </c>
      <c r="H432" s="314">
        <v>122206464.290227</v>
      </c>
      <c r="I432" s="315">
        <v>40</v>
      </c>
    </row>
    <row r="433" spans="1:9" x14ac:dyDescent="0.2">
      <c r="A433" s="313" t="s">
        <v>623</v>
      </c>
      <c r="B433" s="314">
        <v>65382420.926899999</v>
      </c>
      <c r="C433" s="314">
        <v>1338469180.9562399</v>
      </c>
      <c r="D433" s="315">
        <v>204</v>
      </c>
      <c r="F433" s="313" t="s">
        <v>624</v>
      </c>
      <c r="G433" s="314">
        <v>182600000</v>
      </c>
      <c r="H433" s="314">
        <v>180009925.49232</v>
      </c>
      <c r="I433" s="315">
        <v>15</v>
      </c>
    </row>
    <row r="434" spans="1:9" x14ac:dyDescent="0.2">
      <c r="A434" s="313" t="s">
        <v>625</v>
      </c>
      <c r="B434" s="314">
        <v>233327.29699999999</v>
      </c>
      <c r="C434" s="314">
        <v>356100892.41041797</v>
      </c>
      <c r="D434" s="315">
        <v>90</v>
      </c>
      <c r="F434" s="313" t="s">
        <v>566</v>
      </c>
      <c r="G434" s="314">
        <v>832819195.81042504</v>
      </c>
      <c r="H434" s="314">
        <v>821006141.218009</v>
      </c>
      <c r="I434" s="315">
        <v>162</v>
      </c>
    </row>
    <row r="435" spans="1:9" x14ac:dyDescent="0.2">
      <c r="A435" s="313" t="s">
        <v>626</v>
      </c>
      <c r="B435" s="314">
        <v>15734408</v>
      </c>
      <c r="C435" s="314">
        <v>24013635791.399101</v>
      </c>
      <c r="D435" s="315">
        <v>11</v>
      </c>
      <c r="F435" s="313" t="s">
        <v>627</v>
      </c>
      <c r="G435" s="314">
        <v>116768432.67749999</v>
      </c>
      <c r="H435" s="314">
        <v>115112140.55932</v>
      </c>
      <c r="I435" s="315">
        <v>21</v>
      </c>
    </row>
    <row r="436" spans="1:9" x14ac:dyDescent="0.2">
      <c r="A436" s="313" t="s">
        <v>628</v>
      </c>
      <c r="B436" s="314">
        <v>11230807.2742</v>
      </c>
      <c r="C436" s="314">
        <v>17140302674.624599</v>
      </c>
      <c r="D436" s="315">
        <v>561</v>
      </c>
      <c r="F436" s="313" t="s">
        <v>567</v>
      </c>
      <c r="G436" s="314">
        <v>209293833.94999999</v>
      </c>
      <c r="H436" s="314">
        <v>206325122.97558299</v>
      </c>
      <c r="I436" s="315">
        <v>181</v>
      </c>
    </row>
    <row r="437" spans="1:9" x14ac:dyDescent="0.2">
      <c r="A437" s="313" t="s">
        <v>629</v>
      </c>
      <c r="B437" s="314">
        <v>136700</v>
      </c>
      <c r="C437" s="314">
        <v>125584608.59</v>
      </c>
      <c r="D437" s="315">
        <v>154</v>
      </c>
      <c r="F437" s="313" t="s">
        <v>630</v>
      </c>
      <c r="G437" s="314">
        <v>16083781.79724</v>
      </c>
      <c r="H437" s="314">
        <v>15855642.7325077</v>
      </c>
      <c r="I437" s="315">
        <v>75</v>
      </c>
    </row>
    <row r="438" spans="1:9" x14ac:dyDescent="0.2">
      <c r="A438" s="313" t="s">
        <v>631</v>
      </c>
      <c r="B438" s="314">
        <v>222601</v>
      </c>
      <c r="C438" s="314">
        <v>204500800.70770001</v>
      </c>
      <c r="D438" s="315">
        <v>10</v>
      </c>
      <c r="F438" s="313" t="s">
        <v>632</v>
      </c>
      <c r="G438" s="314">
        <v>4900067.59</v>
      </c>
      <c r="H438" s="314">
        <v>4830562.9889552696</v>
      </c>
      <c r="I438" s="315">
        <v>28</v>
      </c>
    </row>
    <row r="439" spans="1:9" x14ac:dyDescent="0.2">
      <c r="A439" s="313" t="s">
        <v>633</v>
      </c>
      <c r="B439" s="314">
        <v>173470</v>
      </c>
      <c r="C439" s="314">
        <v>249710169.08199999</v>
      </c>
      <c r="D439" s="315">
        <v>200</v>
      </c>
      <c r="F439" s="313" t="s">
        <v>568</v>
      </c>
      <c r="G439" s="314">
        <v>140982527.6796</v>
      </c>
      <c r="H439" s="314">
        <v>138982772.74547499</v>
      </c>
      <c r="I439" s="315">
        <v>11</v>
      </c>
    </row>
    <row r="440" spans="1:9" x14ac:dyDescent="0.2">
      <c r="A440" s="313" t="s">
        <v>634</v>
      </c>
      <c r="B440" s="314">
        <v>177575.24932999999</v>
      </c>
      <c r="C440" s="314">
        <v>255619677.95568499</v>
      </c>
      <c r="D440" s="315">
        <v>41</v>
      </c>
      <c r="F440" s="313" t="s">
        <v>310</v>
      </c>
      <c r="G440" s="314">
        <v>78727798544.740005</v>
      </c>
      <c r="H440" s="314">
        <v>77611090636.434998</v>
      </c>
      <c r="I440" s="315">
        <v>5583</v>
      </c>
    </row>
    <row r="441" spans="1:9" x14ac:dyDescent="0.2">
      <c r="A441" s="313" t="s">
        <v>635</v>
      </c>
      <c r="B441" s="314">
        <v>542875300.36399996</v>
      </c>
      <c r="C441" s="314">
        <v>58015429.761579201</v>
      </c>
      <c r="D441" s="315">
        <v>135</v>
      </c>
      <c r="F441" s="313" t="s">
        <v>569</v>
      </c>
      <c r="G441" s="314">
        <v>13550010293.98</v>
      </c>
      <c r="H441" s="314">
        <v>512981888.91249901</v>
      </c>
      <c r="I441" s="315">
        <v>566</v>
      </c>
    </row>
    <row r="442" spans="1:9" x14ac:dyDescent="0.2">
      <c r="A442" s="313" t="s">
        <v>636</v>
      </c>
      <c r="B442" s="314">
        <v>101072327.02</v>
      </c>
      <c r="C442" s="314">
        <v>10801291.7241519</v>
      </c>
      <c r="D442" s="315">
        <v>117</v>
      </c>
      <c r="F442" s="313" t="s">
        <v>570</v>
      </c>
      <c r="G442" s="314">
        <v>443541731.01999998</v>
      </c>
      <c r="H442" s="314">
        <v>16791786.135487001</v>
      </c>
      <c r="I442" s="315">
        <v>1691</v>
      </c>
    </row>
    <row r="443" spans="1:9" x14ac:dyDescent="0.2">
      <c r="A443" s="313" t="s">
        <v>637</v>
      </c>
      <c r="B443" s="314">
        <v>376873920.44999999</v>
      </c>
      <c r="C443" s="314">
        <v>40275367.927363299</v>
      </c>
      <c r="D443" s="315">
        <v>42</v>
      </c>
      <c r="F443" s="313" t="s">
        <v>571</v>
      </c>
      <c r="G443" s="314">
        <v>216703653.99000001</v>
      </c>
      <c r="H443" s="314">
        <v>8204056.4801208396</v>
      </c>
      <c r="I443" s="315">
        <v>435</v>
      </c>
    </row>
    <row r="444" spans="1:9" x14ac:dyDescent="0.2">
      <c r="A444" s="313" t="s">
        <v>638</v>
      </c>
      <c r="B444" s="314">
        <v>12034093021.290001</v>
      </c>
      <c r="C444" s="314">
        <v>1286046865.5561199</v>
      </c>
      <c r="D444" s="315">
        <v>45</v>
      </c>
      <c r="F444" s="313" t="s">
        <v>639</v>
      </c>
      <c r="G444" s="314">
        <v>82880218</v>
      </c>
      <c r="H444" s="314">
        <v>3137713.5412220801</v>
      </c>
      <c r="I444" s="315">
        <v>14</v>
      </c>
    </row>
    <row r="445" spans="1:9" x14ac:dyDescent="0.2">
      <c r="A445" s="313" t="s">
        <v>640</v>
      </c>
      <c r="B445" s="314">
        <v>231190555.29699999</v>
      </c>
      <c r="C445" s="314">
        <v>24706630.442350902</v>
      </c>
      <c r="D445" s="315">
        <v>32</v>
      </c>
      <c r="F445" s="313" t="s">
        <v>572</v>
      </c>
      <c r="G445" s="314">
        <v>2804712000</v>
      </c>
      <c r="H445" s="314">
        <v>106181945.873116</v>
      </c>
      <c r="I445" s="315">
        <v>24</v>
      </c>
    </row>
    <row r="446" spans="1:9" x14ac:dyDescent="0.2">
      <c r="A446" s="313" t="s">
        <v>324</v>
      </c>
      <c r="B446" s="314">
        <v>29088965585.105999</v>
      </c>
      <c r="C446" s="314">
        <v>3108649147.6185498</v>
      </c>
      <c r="D446" s="315">
        <v>314</v>
      </c>
      <c r="F446" s="313" t="s">
        <v>573</v>
      </c>
      <c r="G446" s="314">
        <v>98929235.680000007</v>
      </c>
      <c r="H446" s="314">
        <v>3745303.8844068502</v>
      </c>
      <c r="I446" s="315">
        <v>31</v>
      </c>
    </row>
    <row r="447" spans="1:9" x14ac:dyDescent="0.2">
      <c r="A447" s="313" t="s">
        <v>237</v>
      </c>
      <c r="B447" s="314"/>
      <c r="C447" s="314">
        <v>2167798047.7614198</v>
      </c>
      <c r="D447" s="315">
        <v>683</v>
      </c>
      <c r="F447" s="313" t="s">
        <v>575</v>
      </c>
      <c r="G447" s="314">
        <v>272066238978.13</v>
      </c>
      <c r="H447" s="314">
        <v>10299996099.805599</v>
      </c>
      <c r="I447" s="315">
        <v>2578</v>
      </c>
    </row>
    <row r="448" spans="1:9" x14ac:dyDescent="0.2">
      <c r="A448" s="331" t="s">
        <v>232</v>
      </c>
      <c r="B448" s="332"/>
      <c r="C448" s="332">
        <v>4946937995304.79</v>
      </c>
      <c r="D448" s="333">
        <v>332484</v>
      </c>
      <c r="F448" s="313" t="s">
        <v>641</v>
      </c>
      <c r="G448" s="314">
        <v>88918200.549999997</v>
      </c>
      <c r="H448" s="314">
        <v>40610061.864726998</v>
      </c>
      <c r="I448" s="315">
        <v>63</v>
      </c>
    </row>
    <row r="449" spans="1:9" ht="15" x14ac:dyDescent="0.25">
      <c r="A449"/>
      <c r="B449"/>
      <c r="C449"/>
      <c r="D449"/>
      <c r="F449" s="313" t="s">
        <v>576</v>
      </c>
      <c r="G449" s="314">
        <v>516549344.66000003</v>
      </c>
      <c r="H449" s="314">
        <v>235914590.18596601</v>
      </c>
      <c r="I449" s="315">
        <v>67</v>
      </c>
    </row>
    <row r="450" spans="1:9" ht="15" x14ac:dyDescent="0.25">
      <c r="A450"/>
      <c r="B450"/>
      <c r="C450"/>
      <c r="D450"/>
      <c r="F450" s="313" t="s">
        <v>577</v>
      </c>
      <c r="G450" s="314">
        <v>2800035962.8699999</v>
      </c>
      <c r="H450" s="314">
        <v>1278811682.7855799</v>
      </c>
      <c r="I450" s="315">
        <v>21</v>
      </c>
    </row>
    <row r="451" spans="1:9" ht="15" x14ac:dyDescent="0.25">
      <c r="A451"/>
      <c r="B451"/>
      <c r="C451"/>
      <c r="D451"/>
      <c r="F451" s="313" t="s">
        <v>642</v>
      </c>
      <c r="G451" s="314">
        <v>4130836.08</v>
      </c>
      <c r="H451" s="314">
        <v>1886604.8539468199</v>
      </c>
      <c r="I451" s="315">
        <v>13</v>
      </c>
    </row>
    <row r="452" spans="1:9" ht="15" x14ac:dyDescent="0.25">
      <c r="A452"/>
      <c r="B452"/>
      <c r="C452"/>
      <c r="D452"/>
      <c r="F452" s="313" t="s">
        <v>315</v>
      </c>
      <c r="G452" s="314">
        <v>11187592774.02</v>
      </c>
      <c r="H452" s="314">
        <v>5109514496.0209703</v>
      </c>
      <c r="I452" s="315">
        <v>898</v>
      </c>
    </row>
    <row r="453" spans="1:9" ht="15" x14ac:dyDescent="0.25">
      <c r="A453"/>
      <c r="B453"/>
      <c r="C453"/>
      <c r="D453"/>
      <c r="F453" s="313" t="s">
        <v>578</v>
      </c>
      <c r="G453" s="314">
        <v>2454568426</v>
      </c>
      <c r="H453" s="314">
        <v>101158747.170992</v>
      </c>
      <c r="I453" s="315">
        <v>21</v>
      </c>
    </row>
    <row r="454" spans="1:9" ht="15" x14ac:dyDescent="0.25">
      <c r="A454"/>
      <c r="B454"/>
      <c r="C454"/>
      <c r="D454"/>
      <c r="F454" s="313" t="s">
        <v>579</v>
      </c>
      <c r="G454" s="314">
        <v>663198258</v>
      </c>
      <c r="H454" s="314">
        <v>27332016.5755543</v>
      </c>
      <c r="I454" s="315">
        <v>13</v>
      </c>
    </row>
    <row r="455" spans="1:9" ht="15" x14ac:dyDescent="0.25">
      <c r="A455"/>
      <c r="B455"/>
      <c r="C455"/>
      <c r="D455"/>
      <c r="F455" s="313" t="s">
        <v>311</v>
      </c>
      <c r="G455" s="314">
        <v>1116398407704.6201</v>
      </c>
      <c r="H455" s="314">
        <v>46009499295.616501</v>
      </c>
      <c r="I455" s="315">
        <v>3177</v>
      </c>
    </row>
    <row r="456" spans="1:9" ht="15" x14ac:dyDescent="0.25">
      <c r="A456"/>
      <c r="B456"/>
      <c r="C456"/>
      <c r="D456"/>
      <c r="F456" s="313" t="s">
        <v>580</v>
      </c>
      <c r="G456" s="314">
        <v>819959182.34500003</v>
      </c>
      <c r="H456" s="314">
        <v>1087880845.17623</v>
      </c>
      <c r="I456" s="315">
        <v>90</v>
      </c>
    </row>
    <row r="457" spans="1:9" ht="15" x14ac:dyDescent="0.25">
      <c r="A457"/>
      <c r="B457"/>
      <c r="C457"/>
      <c r="D457"/>
      <c r="F457" s="313" t="s">
        <v>643</v>
      </c>
      <c r="G457" s="314">
        <v>90780366.700000003</v>
      </c>
      <c r="H457" s="314">
        <v>120442851.519225</v>
      </c>
      <c r="I457" s="315">
        <v>66</v>
      </c>
    </row>
    <row r="458" spans="1:9" ht="15" x14ac:dyDescent="0.25">
      <c r="A458"/>
      <c r="B458"/>
      <c r="C458"/>
      <c r="D458"/>
      <c r="F458" s="313" t="s">
        <v>312</v>
      </c>
      <c r="G458" s="314">
        <v>564365814174.573</v>
      </c>
      <c r="H458" s="314">
        <v>748772343956.11499</v>
      </c>
      <c r="I458" s="315">
        <v>73990</v>
      </c>
    </row>
    <row r="459" spans="1:9" ht="15" x14ac:dyDescent="0.25">
      <c r="A459"/>
      <c r="B459"/>
      <c r="C459"/>
      <c r="D459"/>
      <c r="F459" s="313" t="s">
        <v>581</v>
      </c>
      <c r="G459" s="314">
        <v>32547138332.983501</v>
      </c>
      <c r="H459" s="314">
        <v>43181915783.285896</v>
      </c>
      <c r="I459" s="315">
        <v>2708</v>
      </c>
    </row>
    <row r="460" spans="1:9" ht="15" x14ac:dyDescent="0.25">
      <c r="A460"/>
      <c r="B460"/>
      <c r="C460"/>
      <c r="D460"/>
      <c r="F460" s="313" t="s">
        <v>313</v>
      </c>
      <c r="G460" s="314">
        <v>60777302359.001701</v>
      </c>
      <c r="H460" s="314">
        <v>80636285904.805496</v>
      </c>
      <c r="I460" s="315">
        <v>13070</v>
      </c>
    </row>
    <row r="461" spans="1:9" ht="15" x14ac:dyDescent="0.25">
      <c r="A461"/>
      <c r="B461"/>
      <c r="C461"/>
      <c r="D461"/>
      <c r="F461" s="313" t="s">
        <v>314</v>
      </c>
      <c r="G461" s="314">
        <v>35746325177.593697</v>
      </c>
      <c r="H461" s="314">
        <v>47426436929.372498</v>
      </c>
      <c r="I461" s="315">
        <v>7915</v>
      </c>
    </row>
    <row r="462" spans="1:9" ht="15" x14ac:dyDescent="0.25">
      <c r="A462"/>
      <c r="B462"/>
      <c r="C462"/>
      <c r="D462"/>
      <c r="F462" s="313" t="s">
        <v>583</v>
      </c>
      <c r="G462" s="314">
        <v>947401549.68478</v>
      </c>
      <c r="H462" s="314">
        <v>1256965006.0442801</v>
      </c>
      <c r="I462" s="315">
        <v>352</v>
      </c>
    </row>
    <row r="463" spans="1:9" ht="15" x14ac:dyDescent="0.25">
      <c r="A463"/>
      <c r="B463"/>
      <c r="C463"/>
      <c r="D463"/>
      <c r="F463" s="313" t="s">
        <v>316</v>
      </c>
      <c r="G463" s="314">
        <v>400641745706.81</v>
      </c>
      <c r="H463" s="314">
        <v>531551436116.51001</v>
      </c>
      <c r="I463" s="315">
        <v>21683</v>
      </c>
    </row>
    <row r="464" spans="1:9" ht="15" x14ac:dyDescent="0.25">
      <c r="A464"/>
      <c r="B464"/>
      <c r="C464"/>
      <c r="D464"/>
      <c r="F464" s="313" t="s">
        <v>587</v>
      </c>
      <c r="G464" s="314">
        <v>1259739629.9049101</v>
      </c>
      <c r="H464" s="314">
        <v>1671359553.9763401</v>
      </c>
      <c r="I464" s="315">
        <v>343</v>
      </c>
    </row>
    <row r="465" spans="1:9" ht="15" x14ac:dyDescent="0.25">
      <c r="A465"/>
      <c r="B465"/>
      <c r="C465"/>
      <c r="D465"/>
      <c r="F465" s="313" t="s">
        <v>588</v>
      </c>
      <c r="G465" s="314">
        <v>1998772732.51068</v>
      </c>
      <c r="H465" s="314">
        <v>2651871722.8585401</v>
      </c>
      <c r="I465" s="315">
        <v>193</v>
      </c>
    </row>
    <row r="466" spans="1:9" ht="15" x14ac:dyDescent="0.25">
      <c r="A466"/>
      <c r="B466"/>
      <c r="C466"/>
      <c r="D466"/>
      <c r="F466" s="313" t="s">
        <v>590</v>
      </c>
      <c r="G466" s="314">
        <v>2039128263.53426</v>
      </c>
      <c r="H466" s="314">
        <v>2705413423.6440802</v>
      </c>
      <c r="I466" s="315">
        <v>378</v>
      </c>
    </row>
    <row r="467" spans="1:9" ht="15" x14ac:dyDescent="0.25">
      <c r="A467"/>
      <c r="B467"/>
      <c r="C467"/>
      <c r="D467"/>
      <c r="F467" s="313" t="s">
        <v>644</v>
      </c>
      <c r="G467" s="314">
        <v>7668060.8899999997</v>
      </c>
      <c r="H467" s="314">
        <v>10173599.7858075</v>
      </c>
      <c r="I467" s="315">
        <v>10</v>
      </c>
    </row>
    <row r="468" spans="1:9" ht="15" x14ac:dyDescent="0.25">
      <c r="A468"/>
      <c r="B468"/>
      <c r="C468"/>
      <c r="D468"/>
      <c r="F468" s="313" t="s">
        <v>317</v>
      </c>
      <c r="G468" s="314">
        <v>455387270231.505</v>
      </c>
      <c r="H468" s="314">
        <v>604185060779.64905</v>
      </c>
      <c r="I468" s="315">
        <v>23001</v>
      </c>
    </row>
    <row r="469" spans="1:9" ht="15" x14ac:dyDescent="0.25">
      <c r="A469"/>
      <c r="B469"/>
      <c r="C469"/>
      <c r="D469"/>
      <c r="F469" s="313" t="s">
        <v>591</v>
      </c>
      <c r="G469" s="314">
        <v>27223112.530000001</v>
      </c>
      <c r="H469" s="314">
        <v>36118264.549177498</v>
      </c>
      <c r="I469" s="315">
        <v>51</v>
      </c>
    </row>
    <row r="470" spans="1:9" ht="15" x14ac:dyDescent="0.25">
      <c r="A470"/>
      <c r="B470"/>
      <c r="C470"/>
      <c r="D470"/>
      <c r="F470" s="313" t="s">
        <v>318</v>
      </c>
      <c r="G470" s="314">
        <v>133665210382.064</v>
      </c>
      <c r="H470" s="314">
        <v>177340317874.40302</v>
      </c>
      <c r="I470" s="315">
        <v>15069</v>
      </c>
    </row>
    <row r="471" spans="1:9" ht="15" x14ac:dyDescent="0.25">
      <c r="A471"/>
      <c r="B471"/>
      <c r="C471"/>
      <c r="D471"/>
      <c r="F471" s="313" t="s">
        <v>319</v>
      </c>
      <c r="G471" s="314">
        <v>43097057316.141899</v>
      </c>
      <c r="H471" s="314">
        <v>57179020794.191299</v>
      </c>
      <c r="I471" s="315">
        <v>2024</v>
      </c>
    </row>
    <row r="472" spans="1:9" ht="15" x14ac:dyDescent="0.25">
      <c r="A472"/>
      <c r="B472"/>
      <c r="C472"/>
      <c r="D472"/>
      <c r="F472" s="313" t="s">
        <v>592</v>
      </c>
      <c r="G472" s="314">
        <v>1564712257.22982</v>
      </c>
      <c r="H472" s="314">
        <v>2075981987.27966</v>
      </c>
      <c r="I472" s="315">
        <v>250</v>
      </c>
    </row>
    <row r="473" spans="1:9" ht="15" x14ac:dyDescent="0.25">
      <c r="A473"/>
      <c r="B473"/>
      <c r="C473"/>
      <c r="D473"/>
      <c r="F473" s="313" t="s">
        <v>593</v>
      </c>
      <c r="G473" s="314">
        <v>10566795636.1642</v>
      </c>
      <c r="H473" s="314">
        <v>14019496110.2808</v>
      </c>
      <c r="I473" s="315">
        <v>1654</v>
      </c>
    </row>
    <row r="474" spans="1:9" ht="15" x14ac:dyDescent="0.25">
      <c r="A474"/>
      <c r="B474"/>
      <c r="C474"/>
      <c r="D474"/>
      <c r="F474" s="313" t="s">
        <v>595</v>
      </c>
      <c r="G474" s="314">
        <v>1033885844.76156</v>
      </c>
      <c r="H474" s="314">
        <v>1371708044.5374</v>
      </c>
      <c r="I474" s="315">
        <v>291</v>
      </c>
    </row>
    <row r="475" spans="1:9" ht="15" x14ac:dyDescent="0.25">
      <c r="A475"/>
      <c r="B475"/>
      <c r="C475"/>
      <c r="D475"/>
      <c r="F475" s="313" t="s">
        <v>320</v>
      </c>
      <c r="G475" s="314">
        <v>26907531777.253101</v>
      </c>
      <c r="H475" s="314">
        <v>35699567785.470596</v>
      </c>
      <c r="I475" s="315">
        <v>6330</v>
      </c>
    </row>
    <row r="476" spans="1:9" ht="15" x14ac:dyDescent="0.25">
      <c r="A476"/>
      <c r="B476"/>
      <c r="C476"/>
      <c r="D476"/>
      <c r="F476" s="313" t="s">
        <v>321</v>
      </c>
      <c r="G476" s="314">
        <v>607701024435.44702</v>
      </c>
      <c r="H476" s="314">
        <v>806267334169.729</v>
      </c>
      <c r="I476" s="315">
        <v>28581</v>
      </c>
    </row>
    <row r="477" spans="1:9" ht="15" x14ac:dyDescent="0.25">
      <c r="A477"/>
      <c r="B477"/>
      <c r="C477"/>
      <c r="D477"/>
      <c r="F477" s="313" t="s">
        <v>325</v>
      </c>
      <c r="G477" s="314">
        <v>72478590321.785706</v>
      </c>
      <c r="H477" s="314">
        <v>96160969709.429199</v>
      </c>
      <c r="I477" s="315">
        <v>9273</v>
      </c>
    </row>
    <row r="478" spans="1:9" ht="15" x14ac:dyDescent="0.25">
      <c r="A478"/>
      <c r="B478"/>
      <c r="C478"/>
      <c r="D478"/>
      <c r="F478" s="313" t="s">
        <v>645</v>
      </c>
      <c r="G478" s="314">
        <v>34072718.100000001</v>
      </c>
      <c r="H478" s="314">
        <v>45205978.739174999</v>
      </c>
      <c r="I478" s="315">
        <v>21</v>
      </c>
    </row>
    <row r="479" spans="1:9" ht="15" x14ac:dyDescent="0.25">
      <c r="A479"/>
      <c r="B479"/>
      <c r="C479"/>
      <c r="D479"/>
      <c r="F479" s="313" t="s">
        <v>598</v>
      </c>
      <c r="G479" s="314">
        <v>12811426111.892401</v>
      </c>
      <c r="H479" s="314">
        <v>16997559593.953199</v>
      </c>
      <c r="I479" s="315">
        <v>2195</v>
      </c>
    </row>
    <row r="480" spans="1:9" ht="15" x14ac:dyDescent="0.25">
      <c r="A480"/>
      <c r="B480"/>
      <c r="C480"/>
      <c r="D480"/>
      <c r="F480" s="313" t="s">
        <v>600</v>
      </c>
      <c r="G480" s="314">
        <v>15259378734.741199</v>
      </c>
      <c r="H480" s="314">
        <v>20245380736.317902</v>
      </c>
      <c r="I480" s="315">
        <v>3461</v>
      </c>
    </row>
    <row r="481" spans="1:9" ht="15" x14ac:dyDescent="0.25">
      <c r="A481"/>
      <c r="B481"/>
      <c r="C481"/>
      <c r="D481"/>
      <c r="F481" s="313" t="s">
        <v>602</v>
      </c>
      <c r="G481" s="314">
        <v>6300622564.1450701</v>
      </c>
      <c r="H481" s="314">
        <v>8359350986.9794703</v>
      </c>
      <c r="I481" s="315">
        <v>1029</v>
      </c>
    </row>
    <row r="482" spans="1:9" ht="15" x14ac:dyDescent="0.25">
      <c r="A482"/>
      <c r="B482"/>
      <c r="C482"/>
      <c r="D482"/>
      <c r="F482" s="313" t="s">
        <v>322</v>
      </c>
      <c r="G482" s="314">
        <v>117501132955.12</v>
      </c>
      <c r="H482" s="314">
        <v>155894628148.20599</v>
      </c>
      <c r="I482" s="315">
        <v>22102</v>
      </c>
    </row>
    <row r="483" spans="1:9" ht="15" x14ac:dyDescent="0.25">
      <c r="A483"/>
      <c r="B483"/>
      <c r="C483"/>
      <c r="D483"/>
      <c r="F483" s="313" t="s">
        <v>604</v>
      </c>
      <c r="G483" s="314">
        <v>9152749488.3118401</v>
      </c>
      <c r="H483" s="314">
        <v>12143410383.617701</v>
      </c>
      <c r="I483" s="315">
        <v>2070</v>
      </c>
    </row>
    <row r="484" spans="1:9" ht="15" x14ac:dyDescent="0.25">
      <c r="A484"/>
      <c r="B484"/>
      <c r="C484"/>
      <c r="D484"/>
      <c r="F484" s="313" t="s">
        <v>605</v>
      </c>
      <c r="G484" s="314">
        <v>399720987.19</v>
      </c>
      <c r="H484" s="314">
        <v>530329819.75433302</v>
      </c>
      <c r="I484" s="315">
        <v>141</v>
      </c>
    </row>
    <row r="485" spans="1:9" ht="15" x14ac:dyDescent="0.25">
      <c r="A485"/>
      <c r="B485"/>
      <c r="C485"/>
      <c r="D485"/>
      <c r="F485" s="313" t="s">
        <v>607</v>
      </c>
      <c r="G485" s="314">
        <v>9462456101.3949394</v>
      </c>
      <c r="H485" s="314">
        <v>12554313632.5257</v>
      </c>
      <c r="I485" s="315">
        <v>1664</v>
      </c>
    </row>
    <row r="486" spans="1:9" ht="15" x14ac:dyDescent="0.25">
      <c r="A486"/>
      <c r="B486"/>
      <c r="C486"/>
      <c r="D486"/>
      <c r="F486" s="313" t="s">
        <v>609</v>
      </c>
      <c r="G486" s="314">
        <v>3053049498.74581</v>
      </c>
      <c r="H486" s="314">
        <v>4050633422.461</v>
      </c>
      <c r="I486" s="315">
        <v>488</v>
      </c>
    </row>
    <row r="487" spans="1:9" ht="15" x14ac:dyDescent="0.25">
      <c r="A487"/>
      <c r="B487"/>
      <c r="C487"/>
      <c r="D487"/>
      <c r="F487" s="313" t="s">
        <v>646</v>
      </c>
      <c r="G487" s="314">
        <v>85508225.131699994</v>
      </c>
      <c r="H487" s="314">
        <v>113448037.693483</v>
      </c>
      <c r="I487" s="315">
        <v>46</v>
      </c>
    </row>
    <row r="488" spans="1:9" ht="15" x14ac:dyDescent="0.25">
      <c r="A488"/>
      <c r="B488"/>
      <c r="C488"/>
      <c r="D488"/>
      <c r="F488" s="313" t="s">
        <v>610</v>
      </c>
      <c r="G488" s="314">
        <v>2162548188.7922001</v>
      </c>
      <c r="H488" s="314">
        <v>2869160809.4800501</v>
      </c>
      <c r="I488" s="315">
        <v>570</v>
      </c>
    </row>
    <row r="489" spans="1:9" ht="15" x14ac:dyDescent="0.25">
      <c r="A489"/>
      <c r="B489"/>
      <c r="C489"/>
      <c r="D489"/>
      <c r="F489" s="313" t="s">
        <v>647</v>
      </c>
      <c r="G489" s="314">
        <v>2028918554.9560001</v>
      </c>
      <c r="H489" s="314">
        <v>2691867692.7878699</v>
      </c>
      <c r="I489" s="315">
        <v>63</v>
      </c>
    </row>
    <row r="490" spans="1:9" ht="15" x14ac:dyDescent="0.25">
      <c r="A490"/>
      <c r="B490"/>
      <c r="C490"/>
      <c r="D490"/>
      <c r="F490" s="313" t="s">
        <v>611</v>
      </c>
      <c r="G490" s="314">
        <v>8108647933.1488104</v>
      </c>
      <c r="H490" s="314">
        <v>10758148645.305201</v>
      </c>
      <c r="I490" s="315">
        <v>1382</v>
      </c>
    </row>
    <row r="491" spans="1:9" ht="15" x14ac:dyDescent="0.25">
      <c r="A491"/>
      <c r="B491"/>
      <c r="C491"/>
      <c r="D491"/>
      <c r="F491" s="313" t="s">
        <v>323</v>
      </c>
      <c r="G491" s="314">
        <v>58915007554.030602</v>
      </c>
      <c r="H491" s="314">
        <v>78165486272.310196</v>
      </c>
      <c r="I491" s="315">
        <v>4453</v>
      </c>
    </row>
    <row r="492" spans="1:9" ht="15" x14ac:dyDescent="0.25">
      <c r="A492"/>
      <c r="B492"/>
      <c r="C492"/>
      <c r="D492"/>
      <c r="F492" s="313" t="s">
        <v>612</v>
      </c>
      <c r="G492" s="314">
        <v>6360547826.1879997</v>
      </c>
      <c r="H492" s="314">
        <v>8438856828.3949299</v>
      </c>
      <c r="I492" s="315">
        <v>1034</v>
      </c>
    </row>
    <row r="493" spans="1:9" ht="15" x14ac:dyDescent="0.25">
      <c r="A493"/>
      <c r="B493"/>
      <c r="C493"/>
      <c r="D493"/>
      <c r="F493" s="313" t="s">
        <v>613</v>
      </c>
      <c r="G493" s="314">
        <v>2699411761.2669101</v>
      </c>
      <c r="H493" s="314">
        <v>3581444554.26087</v>
      </c>
      <c r="I493" s="315">
        <v>726</v>
      </c>
    </row>
    <row r="494" spans="1:9" ht="15" x14ac:dyDescent="0.25">
      <c r="A494"/>
      <c r="B494"/>
      <c r="C494"/>
      <c r="D494"/>
      <c r="F494" s="313" t="s">
        <v>614</v>
      </c>
      <c r="G494" s="314">
        <v>31256075362.053799</v>
      </c>
      <c r="H494" s="314">
        <v>41468997986.604897</v>
      </c>
      <c r="I494" s="315">
        <v>3256</v>
      </c>
    </row>
    <row r="495" spans="1:9" ht="15" x14ac:dyDescent="0.25">
      <c r="A495"/>
      <c r="B495"/>
      <c r="C495"/>
      <c r="D495"/>
      <c r="F495" s="313" t="s">
        <v>326</v>
      </c>
      <c r="G495" s="314">
        <v>162937076.24000001</v>
      </c>
      <c r="H495" s="314">
        <v>216176765.90142</v>
      </c>
      <c r="I495" s="315">
        <v>56</v>
      </c>
    </row>
    <row r="496" spans="1:9" ht="15" x14ac:dyDescent="0.25">
      <c r="A496"/>
      <c r="B496"/>
      <c r="C496"/>
      <c r="D496"/>
      <c r="F496" s="313" t="s">
        <v>615</v>
      </c>
      <c r="G496" s="314">
        <v>1402814705.2950499</v>
      </c>
      <c r="H496" s="314">
        <v>1861184410.25021</v>
      </c>
      <c r="I496" s="315">
        <v>182</v>
      </c>
    </row>
    <row r="497" spans="1:9" ht="15" x14ac:dyDescent="0.25">
      <c r="A497"/>
      <c r="B497"/>
      <c r="C497"/>
      <c r="D497"/>
      <c r="F497" s="313" t="s">
        <v>616</v>
      </c>
      <c r="G497" s="314">
        <v>15362195785.379999</v>
      </c>
      <c r="H497" s="314">
        <v>20381793258.252899</v>
      </c>
      <c r="I497" s="315">
        <v>612</v>
      </c>
    </row>
    <row r="498" spans="1:9" ht="15" x14ac:dyDescent="0.25">
      <c r="A498"/>
      <c r="B498"/>
      <c r="C498"/>
      <c r="D498"/>
      <c r="F498" s="313" t="s">
        <v>618</v>
      </c>
      <c r="G498" s="314">
        <v>214879345.521</v>
      </c>
      <c r="H498" s="314">
        <v>285091171.66998702</v>
      </c>
      <c r="I498" s="315">
        <v>40</v>
      </c>
    </row>
    <row r="499" spans="1:9" ht="15" x14ac:dyDescent="0.25">
      <c r="A499"/>
      <c r="B499"/>
      <c r="C499"/>
      <c r="D499"/>
      <c r="F499" s="313" t="s">
        <v>620</v>
      </c>
      <c r="G499" s="314">
        <v>463927823.24000001</v>
      </c>
      <c r="H499" s="314">
        <v>615516239.48367</v>
      </c>
      <c r="I499" s="315">
        <v>50</v>
      </c>
    </row>
    <row r="500" spans="1:9" ht="15" x14ac:dyDescent="0.25">
      <c r="A500"/>
      <c r="B500"/>
      <c r="C500"/>
      <c r="D500"/>
      <c r="F500" s="313" t="s">
        <v>621</v>
      </c>
      <c r="G500" s="314">
        <v>4203448971.3564901</v>
      </c>
      <c r="H500" s="314">
        <v>5576925922.74722</v>
      </c>
      <c r="I500" s="315">
        <v>1388</v>
      </c>
    </row>
    <row r="501" spans="1:9" ht="15" x14ac:dyDescent="0.25">
      <c r="A501"/>
      <c r="B501"/>
      <c r="C501"/>
      <c r="D501"/>
      <c r="F501" s="313" t="s">
        <v>648</v>
      </c>
      <c r="G501" s="314">
        <v>1493674520</v>
      </c>
      <c r="H501" s="314">
        <v>64678007.304801099</v>
      </c>
      <c r="I501" s="315">
        <v>15</v>
      </c>
    </row>
    <row r="502" spans="1:9" ht="15" x14ac:dyDescent="0.25">
      <c r="A502"/>
      <c r="B502"/>
      <c r="C502"/>
      <c r="D502"/>
      <c r="F502" s="313" t="s">
        <v>649</v>
      </c>
      <c r="G502" s="314">
        <v>35000.129999999997</v>
      </c>
      <c r="H502" s="314">
        <v>943123.74051802501</v>
      </c>
      <c r="I502" s="315">
        <v>31</v>
      </c>
    </row>
    <row r="503" spans="1:9" ht="15" x14ac:dyDescent="0.25">
      <c r="A503"/>
      <c r="B503"/>
      <c r="C503"/>
      <c r="D503"/>
      <c r="F503" s="313" t="s">
        <v>622</v>
      </c>
      <c r="G503" s="314">
        <v>1986424</v>
      </c>
      <c r="H503" s="314">
        <v>53526762.133019999</v>
      </c>
      <c r="I503" s="315">
        <v>68</v>
      </c>
    </row>
    <row r="504" spans="1:9" ht="15" x14ac:dyDescent="0.25">
      <c r="A504"/>
      <c r="B504"/>
      <c r="C504"/>
      <c r="D504"/>
      <c r="F504" s="313" t="s">
        <v>623</v>
      </c>
      <c r="G504" s="314">
        <v>124863985.9092</v>
      </c>
      <c r="H504" s="314">
        <v>3364621487.0251799</v>
      </c>
      <c r="I504" s="315">
        <v>2934</v>
      </c>
    </row>
    <row r="505" spans="1:9" ht="15" x14ac:dyDescent="0.25">
      <c r="A505"/>
      <c r="B505"/>
      <c r="C505"/>
      <c r="D505"/>
      <c r="F505" s="313" t="s">
        <v>625</v>
      </c>
      <c r="G505" s="314">
        <v>874962.11</v>
      </c>
      <c r="H505" s="314">
        <v>1568026214.2319601</v>
      </c>
      <c r="I505" s="315">
        <v>341</v>
      </c>
    </row>
    <row r="506" spans="1:9" ht="15" x14ac:dyDescent="0.25">
      <c r="A506"/>
      <c r="B506"/>
      <c r="C506"/>
      <c r="D506"/>
      <c r="F506" s="313" t="s">
        <v>650</v>
      </c>
      <c r="G506" s="314">
        <v>5471.88</v>
      </c>
      <c r="H506" s="314">
        <v>9806197.5290925</v>
      </c>
      <c r="I506" s="315">
        <v>48</v>
      </c>
    </row>
    <row r="507" spans="1:9" ht="15" x14ac:dyDescent="0.25">
      <c r="A507"/>
      <c r="B507"/>
      <c r="C507"/>
      <c r="D507"/>
      <c r="F507" s="313" t="s">
        <v>651</v>
      </c>
      <c r="G507" s="314">
        <v>50000</v>
      </c>
      <c r="H507" s="314">
        <v>89605378.125</v>
      </c>
      <c r="I507" s="315">
        <v>10</v>
      </c>
    </row>
    <row r="508" spans="1:9" ht="15" x14ac:dyDescent="0.25">
      <c r="A508"/>
      <c r="B508"/>
      <c r="C508"/>
      <c r="D508"/>
      <c r="F508" s="313" t="s">
        <v>626</v>
      </c>
      <c r="G508" s="314">
        <v>16310302</v>
      </c>
      <c r="H508" s="314">
        <v>29229815560.858898</v>
      </c>
      <c r="I508" s="315">
        <v>47</v>
      </c>
    </row>
    <row r="509" spans="1:9" ht="15" x14ac:dyDescent="0.25">
      <c r="A509"/>
      <c r="B509"/>
      <c r="C509"/>
      <c r="D509"/>
      <c r="F509" s="313" t="s">
        <v>628</v>
      </c>
      <c r="G509" s="314">
        <v>14776876.3095</v>
      </c>
      <c r="H509" s="314">
        <v>26481751784.382</v>
      </c>
      <c r="I509" s="315">
        <v>18353</v>
      </c>
    </row>
    <row r="510" spans="1:9" ht="15" x14ac:dyDescent="0.25">
      <c r="A510"/>
      <c r="B510"/>
      <c r="C510"/>
      <c r="D510"/>
      <c r="F510" s="313" t="s">
        <v>629</v>
      </c>
      <c r="G510" s="314">
        <v>200950</v>
      </c>
      <c r="H510" s="314">
        <v>162898962.03749999</v>
      </c>
      <c r="I510" s="315">
        <v>284</v>
      </c>
    </row>
    <row r="511" spans="1:9" ht="15" x14ac:dyDescent="0.25">
      <c r="A511"/>
      <c r="B511"/>
      <c r="C511"/>
      <c r="D511"/>
      <c r="F511" s="313" t="s">
        <v>631</v>
      </c>
      <c r="G511" s="314">
        <v>346595.83909999998</v>
      </c>
      <c r="H511" s="314">
        <v>280965924.04034001</v>
      </c>
      <c r="I511" s="315">
        <v>74</v>
      </c>
    </row>
    <row r="512" spans="1:9" ht="15" x14ac:dyDescent="0.25">
      <c r="A512"/>
      <c r="B512"/>
      <c r="C512"/>
      <c r="D512"/>
      <c r="F512" s="313" t="s">
        <v>633</v>
      </c>
      <c r="G512" s="314">
        <v>259650</v>
      </c>
      <c r="H512" s="314">
        <v>367227019.57499999</v>
      </c>
      <c r="I512" s="315">
        <v>270</v>
      </c>
    </row>
    <row r="513" spans="1:9" ht="15" x14ac:dyDescent="0.25">
      <c r="A513"/>
      <c r="B513"/>
      <c r="C513"/>
      <c r="D513"/>
      <c r="F513" s="313" t="s">
        <v>634</v>
      </c>
      <c r="G513" s="314">
        <v>594172.31000000006</v>
      </c>
      <c r="H513" s="314">
        <v>840347107.70380497</v>
      </c>
      <c r="I513" s="315">
        <v>65</v>
      </c>
    </row>
    <row r="514" spans="1:9" ht="15" x14ac:dyDescent="0.25">
      <c r="A514"/>
      <c r="B514"/>
      <c r="C514"/>
      <c r="D514"/>
      <c r="F514" s="313" t="s">
        <v>635</v>
      </c>
      <c r="G514" s="314">
        <v>3635572685.4232998</v>
      </c>
      <c r="H514" s="314">
        <v>331090557.78012401</v>
      </c>
      <c r="I514" s="315">
        <v>442</v>
      </c>
    </row>
    <row r="515" spans="1:9" ht="15" x14ac:dyDescent="0.25">
      <c r="A515"/>
      <c r="B515"/>
      <c r="C515"/>
      <c r="D515"/>
      <c r="F515" s="313" t="s">
        <v>636</v>
      </c>
      <c r="G515" s="314">
        <v>757469874.87</v>
      </c>
      <c r="H515" s="314">
        <v>68982563.428833902</v>
      </c>
      <c r="I515" s="315">
        <v>1440</v>
      </c>
    </row>
    <row r="516" spans="1:9" ht="15" x14ac:dyDescent="0.25">
      <c r="A516"/>
      <c r="B516"/>
      <c r="C516"/>
      <c r="D516"/>
      <c r="F516" s="313" t="s">
        <v>637</v>
      </c>
      <c r="G516" s="314">
        <v>343414000.24000001</v>
      </c>
      <c r="H516" s="314">
        <v>31274614.132966101</v>
      </c>
      <c r="I516" s="315">
        <v>217</v>
      </c>
    </row>
    <row r="517" spans="1:9" ht="15" x14ac:dyDescent="0.25">
      <c r="A517"/>
      <c r="B517"/>
      <c r="C517"/>
      <c r="D517"/>
      <c r="F517" s="313" t="s">
        <v>638</v>
      </c>
      <c r="G517" s="314">
        <v>13806914528.450001</v>
      </c>
      <c r="H517" s="314">
        <v>1257391731.0952499</v>
      </c>
      <c r="I517" s="315">
        <v>76</v>
      </c>
    </row>
    <row r="518" spans="1:9" ht="15" x14ac:dyDescent="0.25">
      <c r="A518"/>
      <c r="B518"/>
      <c r="C518"/>
      <c r="D518"/>
      <c r="F518" s="313" t="s">
        <v>640</v>
      </c>
      <c r="G518" s="314">
        <v>230221712.44</v>
      </c>
      <c r="H518" s="314">
        <v>20966225.071079802</v>
      </c>
      <c r="I518" s="315">
        <v>71</v>
      </c>
    </row>
    <row r="519" spans="1:9" ht="15" x14ac:dyDescent="0.25">
      <c r="A519"/>
      <c r="B519"/>
      <c r="C519"/>
      <c r="D519"/>
      <c r="F519" s="313" t="s">
        <v>324</v>
      </c>
      <c r="G519" s="314">
        <v>61159020464.302597</v>
      </c>
      <c r="H519" s="314">
        <v>5569734386.0020504</v>
      </c>
      <c r="I519" s="315">
        <v>1558</v>
      </c>
    </row>
    <row r="520" spans="1:9" ht="15.75" thickBot="1" x14ac:dyDescent="0.3">
      <c r="A520"/>
      <c r="B520"/>
      <c r="C520"/>
      <c r="D520"/>
      <c r="F520" s="316" t="s">
        <v>237</v>
      </c>
      <c r="G520" s="317"/>
      <c r="H520" s="317">
        <v>4113470188.8335199</v>
      </c>
      <c r="I520" s="318">
        <v>671</v>
      </c>
    </row>
    <row r="521" spans="1:9" ht="15.75" thickBot="1" x14ac:dyDescent="0.3">
      <c r="A521"/>
      <c r="B521"/>
      <c r="C521"/>
      <c r="D521"/>
      <c r="F521" s="307" t="s">
        <v>232</v>
      </c>
      <c r="G521" s="308"/>
      <c r="H521" s="308">
        <v>8239442060489.6797</v>
      </c>
      <c r="I521" s="309">
        <v>745696</v>
      </c>
    </row>
    <row r="522" spans="1:9" ht="15" x14ac:dyDescent="0.25">
      <c r="A522"/>
      <c r="B522"/>
      <c r="C522"/>
      <c r="D522"/>
    </row>
    <row r="523" spans="1:9" ht="15" x14ac:dyDescent="0.25">
      <c r="A523"/>
      <c r="B523"/>
      <c r="C523"/>
      <c r="D523"/>
    </row>
    <row r="524" spans="1:9" ht="15" x14ac:dyDescent="0.25">
      <c r="A524"/>
      <c r="B524"/>
      <c r="C524"/>
      <c r="D524"/>
    </row>
    <row r="525" spans="1:9" ht="15" x14ac:dyDescent="0.25">
      <c r="A525"/>
      <c r="B525"/>
      <c r="C525"/>
      <c r="D525"/>
    </row>
    <row r="526" spans="1:9" ht="15" x14ac:dyDescent="0.25">
      <c r="A526"/>
      <c r="B526"/>
      <c r="C526"/>
      <c r="D526"/>
    </row>
    <row r="527" spans="1:9" ht="15" x14ac:dyDescent="0.25">
      <c r="A527"/>
      <c r="B527"/>
      <c r="C527"/>
      <c r="D527"/>
    </row>
    <row r="528" spans="1:9" ht="15" x14ac:dyDescent="0.25">
      <c r="A528"/>
      <c r="B528"/>
      <c r="C528"/>
      <c r="D528"/>
    </row>
    <row r="529" spans="1:4" ht="15" x14ac:dyDescent="0.25">
      <c r="A529"/>
      <c r="B529"/>
      <c r="C529"/>
      <c r="D529"/>
    </row>
    <row r="530" spans="1:4" ht="15" x14ac:dyDescent="0.25">
      <c r="A530"/>
      <c r="B530"/>
      <c r="C530"/>
      <c r="D530"/>
    </row>
    <row r="531" spans="1:4" ht="15" x14ac:dyDescent="0.25">
      <c r="A531"/>
      <c r="B531"/>
      <c r="C531"/>
      <c r="D531"/>
    </row>
    <row r="532" spans="1:4" ht="15" x14ac:dyDescent="0.25">
      <c r="A532"/>
      <c r="B532"/>
      <c r="C532"/>
      <c r="D532"/>
    </row>
    <row r="533" spans="1:4" ht="15" x14ac:dyDescent="0.25">
      <c r="A533"/>
      <c r="B533"/>
      <c r="C533"/>
      <c r="D533"/>
    </row>
    <row r="534" spans="1:4" ht="15" x14ac:dyDescent="0.25">
      <c r="A534"/>
      <c r="B534"/>
      <c r="C534"/>
      <c r="D534"/>
    </row>
    <row r="535" spans="1:4" ht="15" x14ac:dyDescent="0.25">
      <c r="A535"/>
      <c r="B535"/>
      <c r="C535"/>
      <c r="D535"/>
    </row>
    <row r="536" spans="1:4" ht="15" x14ac:dyDescent="0.25">
      <c r="A536"/>
      <c r="B536"/>
      <c r="C536"/>
      <c r="D536"/>
    </row>
    <row r="537" spans="1:4" ht="15" x14ac:dyDescent="0.25">
      <c r="A537"/>
      <c r="B537"/>
      <c r="C537"/>
      <c r="D537"/>
    </row>
    <row r="538" spans="1:4" ht="15" x14ac:dyDescent="0.25">
      <c r="A538"/>
      <c r="B538"/>
      <c r="C538"/>
      <c r="D538"/>
    </row>
    <row r="539" spans="1:4" ht="15" x14ac:dyDescent="0.25">
      <c r="A539"/>
      <c r="B539"/>
      <c r="C539"/>
      <c r="D539"/>
    </row>
    <row r="540" spans="1:4" ht="15" x14ac:dyDescent="0.25">
      <c r="A540"/>
      <c r="B540"/>
      <c r="C540"/>
      <c r="D540"/>
    </row>
    <row r="541" spans="1:4" ht="15" x14ac:dyDescent="0.25">
      <c r="A541"/>
      <c r="B541"/>
      <c r="C541"/>
      <c r="D541"/>
    </row>
    <row r="542" spans="1:4" ht="15" x14ac:dyDescent="0.25">
      <c r="A542"/>
      <c r="B542"/>
      <c r="C542"/>
      <c r="D542"/>
    </row>
    <row r="543" spans="1:4" ht="15" x14ac:dyDescent="0.25">
      <c r="A543"/>
      <c r="B543"/>
      <c r="C543"/>
      <c r="D543"/>
    </row>
    <row r="544" spans="1:4" ht="15" x14ac:dyDescent="0.25">
      <c r="A544"/>
      <c r="B544"/>
      <c r="C544"/>
      <c r="D544"/>
    </row>
    <row r="545" spans="1:4" ht="15" x14ac:dyDescent="0.25">
      <c r="A545"/>
      <c r="B545"/>
      <c r="C545"/>
      <c r="D545"/>
    </row>
    <row r="546" spans="1:4" ht="15" x14ac:dyDescent="0.25">
      <c r="A546"/>
      <c r="B546"/>
      <c r="C546"/>
      <c r="D546"/>
    </row>
    <row r="547" spans="1:4" ht="15" x14ac:dyDescent="0.25">
      <c r="A547"/>
      <c r="B547"/>
      <c r="C547"/>
      <c r="D547"/>
    </row>
    <row r="548" spans="1:4" ht="15" x14ac:dyDescent="0.25">
      <c r="A548"/>
      <c r="B548"/>
      <c r="C548"/>
      <c r="D548"/>
    </row>
    <row r="549" spans="1:4" ht="15" x14ac:dyDescent="0.25">
      <c r="A549"/>
      <c r="B549"/>
      <c r="C549"/>
      <c r="D549"/>
    </row>
    <row r="550" spans="1:4" ht="15" x14ac:dyDescent="0.25">
      <c r="A550"/>
      <c r="B550"/>
      <c r="C550"/>
      <c r="D550"/>
    </row>
    <row r="551" spans="1:4" ht="15" x14ac:dyDescent="0.25">
      <c r="A551"/>
      <c r="B551"/>
      <c r="C551"/>
      <c r="D551"/>
    </row>
    <row r="552" spans="1:4" ht="15" x14ac:dyDescent="0.25">
      <c r="A552"/>
      <c r="B552"/>
      <c r="C552"/>
      <c r="D552"/>
    </row>
    <row r="553" spans="1:4" ht="15" x14ac:dyDescent="0.25">
      <c r="A553"/>
      <c r="B553"/>
      <c r="C553"/>
      <c r="D553"/>
    </row>
    <row r="554" spans="1:4" ht="15" x14ac:dyDescent="0.25">
      <c r="A554"/>
      <c r="B554"/>
      <c r="C554"/>
      <c r="D554"/>
    </row>
    <row r="555" spans="1:4" ht="15" x14ac:dyDescent="0.25">
      <c r="A555"/>
      <c r="B555"/>
      <c r="C555"/>
      <c r="D555"/>
    </row>
    <row r="556" spans="1:4" ht="15" x14ac:dyDescent="0.25">
      <c r="A556"/>
      <c r="B556"/>
      <c r="C556"/>
      <c r="D556"/>
    </row>
    <row r="557" spans="1:4" ht="15" x14ac:dyDescent="0.25">
      <c r="A557"/>
      <c r="B557"/>
      <c r="C557"/>
      <c r="D557"/>
    </row>
    <row r="558" spans="1:4" ht="15" x14ac:dyDescent="0.25">
      <c r="A558"/>
      <c r="B558"/>
      <c r="C558"/>
      <c r="D558"/>
    </row>
    <row r="559" spans="1:4" ht="15" x14ac:dyDescent="0.25">
      <c r="A559"/>
      <c r="B559"/>
      <c r="C559"/>
      <c r="D559"/>
    </row>
    <row r="560" spans="1:4" ht="15" x14ac:dyDescent="0.25">
      <c r="A560"/>
      <c r="B560"/>
      <c r="C560"/>
      <c r="D560"/>
    </row>
    <row r="561" spans="1:4" ht="15" x14ac:dyDescent="0.25">
      <c r="A561"/>
      <c r="B561"/>
      <c r="C561"/>
      <c r="D561"/>
    </row>
    <row r="562" spans="1:4" ht="15" x14ac:dyDescent="0.25">
      <c r="A562"/>
      <c r="B562"/>
      <c r="C562"/>
      <c r="D562"/>
    </row>
    <row r="563" spans="1:4" ht="15" x14ac:dyDescent="0.25">
      <c r="A563"/>
      <c r="B563"/>
      <c r="C563"/>
      <c r="D563"/>
    </row>
    <row r="564" spans="1:4" ht="15" x14ac:dyDescent="0.25">
      <c r="A564"/>
      <c r="B564"/>
      <c r="C564"/>
      <c r="D564"/>
    </row>
    <row r="565" spans="1:4" ht="15" x14ac:dyDescent="0.25">
      <c r="A565"/>
      <c r="B565"/>
      <c r="C565"/>
      <c r="D565"/>
    </row>
    <row r="566" spans="1:4" ht="15" x14ac:dyDescent="0.25">
      <c r="A566"/>
      <c r="B566"/>
      <c r="C566"/>
      <c r="D566"/>
    </row>
    <row r="567" spans="1:4" ht="15" x14ac:dyDescent="0.25">
      <c r="A567"/>
      <c r="B567"/>
      <c r="C567"/>
      <c r="D567"/>
    </row>
    <row r="568" spans="1:4" ht="15" x14ac:dyDescent="0.25">
      <c r="A568"/>
      <c r="B568"/>
      <c r="C568"/>
      <c r="D568"/>
    </row>
    <row r="569" spans="1:4" ht="15" x14ac:dyDescent="0.25">
      <c r="A569"/>
      <c r="B569"/>
      <c r="C569"/>
      <c r="D569"/>
    </row>
    <row r="570" spans="1:4" ht="15" x14ac:dyDescent="0.25">
      <c r="A570"/>
      <c r="B570"/>
      <c r="C570"/>
      <c r="D570"/>
    </row>
    <row r="571" spans="1:4" ht="15" x14ac:dyDescent="0.25">
      <c r="A571"/>
      <c r="B571"/>
      <c r="C571"/>
      <c r="D571"/>
    </row>
    <row r="572" spans="1:4" ht="15" x14ac:dyDescent="0.25">
      <c r="A572"/>
      <c r="B572"/>
      <c r="C572"/>
      <c r="D572"/>
    </row>
    <row r="573" spans="1:4" ht="15" x14ac:dyDescent="0.25">
      <c r="A573"/>
      <c r="B573"/>
      <c r="C573"/>
      <c r="D573"/>
    </row>
    <row r="574" spans="1:4" ht="15" x14ac:dyDescent="0.25">
      <c r="A574"/>
      <c r="B574"/>
      <c r="C574"/>
      <c r="D574"/>
    </row>
    <row r="575" spans="1:4" ht="15" x14ac:dyDescent="0.25">
      <c r="A575"/>
      <c r="B575"/>
      <c r="C575"/>
      <c r="D575"/>
    </row>
    <row r="576" spans="1:4" ht="15" x14ac:dyDescent="0.25">
      <c r="A576"/>
      <c r="B576"/>
      <c r="C576"/>
      <c r="D576"/>
    </row>
    <row r="577" spans="1:4" ht="15" x14ac:dyDescent="0.25">
      <c r="A577"/>
      <c r="B577"/>
      <c r="C577"/>
      <c r="D577"/>
    </row>
    <row r="578" spans="1:4" ht="15" x14ac:dyDescent="0.25">
      <c r="A578"/>
      <c r="B578"/>
      <c r="C578"/>
      <c r="D578"/>
    </row>
    <row r="579" spans="1:4" ht="15" x14ac:dyDescent="0.25">
      <c r="A579"/>
      <c r="B579"/>
      <c r="C579"/>
      <c r="D579"/>
    </row>
    <row r="580" spans="1:4" ht="15" x14ac:dyDescent="0.25">
      <c r="A580"/>
      <c r="B580"/>
      <c r="C580"/>
      <c r="D580"/>
    </row>
    <row r="581" spans="1:4" ht="15" x14ac:dyDescent="0.25">
      <c r="A581"/>
      <c r="B581"/>
      <c r="C581"/>
      <c r="D581"/>
    </row>
    <row r="582" spans="1:4" ht="15" x14ac:dyDescent="0.25">
      <c r="A582"/>
      <c r="B582"/>
      <c r="C582"/>
      <c r="D582"/>
    </row>
    <row r="583" spans="1:4" ht="15" x14ac:dyDescent="0.25">
      <c r="A583"/>
      <c r="B583"/>
      <c r="C583"/>
      <c r="D583"/>
    </row>
    <row r="584" spans="1:4" ht="15" x14ac:dyDescent="0.25">
      <c r="A584"/>
      <c r="B584"/>
      <c r="C584"/>
      <c r="D584"/>
    </row>
    <row r="585" spans="1:4" ht="15" x14ac:dyDescent="0.25">
      <c r="A585"/>
      <c r="B585"/>
      <c r="C585"/>
      <c r="D585"/>
    </row>
    <row r="586" spans="1:4" ht="15" x14ac:dyDescent="0.25">
      <c r="A586"/>
      <c r="B586"/>
      <c r="C586"/>
      <c r="D586"/>
    </row>
    <row r="587" spans="1:4" ht="15" x14ac:dyDescent="0.25">
      <c r="A587"/>
      <c r="B587"/>
      <c r="C587"/>
      <c r="D587"/>
    </row>
    <row r="588" spans="1:4" ht="15" x14ac:dyDescent="0.25">
      <c r="A588"/>
      <c r="B588"/>
      <c r="C588"/>
      <c r="D588"/>
    </row>
    <row r="589" spans="1:4" ht="15" x14ac:dyDescent="0.25">
      <c r="A589"/>
      <c r="B589"/>
      <c r="C589"/>
      <c r="D589"/>
    </row>
    <row r="590" spans="1:4" ht="15" x14ac:dyDescent="0.25">
      <c r="A590"/>
      <c r="B590"/>
      <c r="C590"/>
      <c r="D590"/>
    </row>
    <row r="591" spans="1:4" ht="15" x14ac:dyDescent="0.25">
      <c r="A591"/>
      <c r="B591"/>
      <c r="C591"/>
      <c r="D591"/>
    </row>
    <row r="592" spans="1:4" ht="15" x14ac:dyDescent="0.25">
      <c r="A592"/>
      <c r="B592"/>
      <c r="C592"/>
      <c r="D592"/>
    </row>
    <row r="593" spans="1:4" ht="15" x14ac:dyDescent="0.25">
      <c r="A593"/>
      <c r="B593"/>
      <c r="C593"/>
      <c r="D593"/>
    </row>
    <row r="594" spans="1:4" ht="15" x14ac:dyDescent="0.25">
      <c r="A594"/>
      <c r="B594"/>
      <c r="C594"/>
      <c r="D594"/>
    </row>
    <row r="595" spans="1:4" ht="15" x14ac:dyDescent="0.25">
      <c r="A595"/>
      <c r="B595"/>
      <c r="C595"/>
      <c r="D595"/>
    </row>
    <row r="596" spans="1:4" ht="15" x14ac:dyDescent="0.25">
      <c r="A596"/>
      <c r="B596"/>
      <c r="C596"/>
      <c r="D596"/>
    </row>
    <row r="597" spans="1:4" ht="15" x14ac:dyDescent="0.25">
      <c r="A597"/>
      <c r="B597"/>
      <c r="C597"/>
      <c r="D597"/>
    </row>
    <row r="598" spans="1:4" ht="15" x14ac:dyDescent="0.25">
      <c r="A598"/>
      <c r="B598"/>
      <c r="C598"/>
      <c r="D598"/>
    </row>
    <row r="599" spans="1:4" ht="15" x14ac:dyDescent="0.25">
      <c r="A599"/>
      <c r="B599"/>
      <c r="C599"/>
      <c r="D599"/>
    </row>
    <row r="600" spans="1:4" ht="15" x14ac:dyDescent="0.25">
      <c r="A600"/>
      <c r="B600"/>
      <c r="C600"/>
      <c r="D600"/>
    </row>
    <row r="601" spans="1:4" ht="15" x14ac:dyDescent="0.25">
      <c r="A601"/>
      <c r="B601"/>
      <c r="C601"/>
      <c r="D601"/>
    </row>
    <row r="602" spans="1:4" ht="15" x14ac:dyDescent="0.25">
      <c r="A602"/>
      <c r="B602"/>
      <c r="C602"/>
      <c r="D602"/>
    </row>
    <row r="603" spans="1:4" ht="15" x14ac:dyDescent="0.25">
      <c r="A603"/>
      <c r="B603"/>
      <c r="C603"/>
      <c r="D603"/>
    </row>
    <row r="604" spans="1:4" ht="15" x14ac:dyDescent="0.25">
      <c r="A604"/>
      <c r="B604"/>
      <c r="C604"/>
      <c r="D604"/>
    </row>
    <row r="605" spans="1:4" ht="15" x14ac:dyDescent="0.25">
      <c r="A605"/>
      <c r="B605"/>
      <c r="C605"/>
      <c r="D605"/>
    </row>
    <row r="606" spans="1:4" ht="15" x14ac:dyDescent="0.25">
      <c r="A606"/>
      <c r="B606"/>
      <c r="C606"/>
      <c r="D606"/>
    </row>
    <row r="607" spans="1:4" ht="15" x14ac:dyDescent="0.25">
      <c r="A607"/>
      <c r="B607"/>
      <c r="C607"/>
      <c r="D607"/>
    </row>
    <row r="608" spans="1:4" ht="15" x14ac:dyDescent="0.25">
      <c r="A608"/>
      <c r="B608"/>
      <c r="C608"/>
      <c r="D608"/>
    </row>
    <row r="609" spans="1:4" ht="15" x14ac:dyDescent="0.25">
      <c r="A609"/>
      <c r="B609"/>
      <c r="C609"/>
      <c r="D609"/>
    </row>
    <row r="610" spans="1:4" ht="15" x14ac:dyDescent="0.25">
      <c r="A610"/>
      <c r="B610"/>
      <c r="C610"/>
      <c r="D610"/>
    </row>
    <row r="611" spans="1:4" ht="15" x14ac:dyDescent="0.25">
      <c r="A611"/>
      <c r="B611"/>
      <c r="C611"/>
      <c r="D611"/>
    </row>
    <row r="612" spans="1:4" ht="15" x14ac:dyDescent="0.25">
      <c r="A612"/>
      <c r="B612"/>
      <c r="C612"/>
      <c r="D612"/>
    </row>
    <row r="613" spans="1:4" ht="15" x14ac:dyDescent="0.25">
      <c r="A613"/>
      <c r="B613"/>
      <c r="C613"/>
      <c r="D613"/>
    </row>
    <row r="614" spans="1:4" ht="15" x14ac:dyDescent="0.25">
      <c r="A614"/>
      <c r="B614"/>
      <c r="C614"/>
      <c r="D614"/>
    </row>
    <row r="615" spans="1:4" ht="15" x14ac:dyDescent="0.25">
      <c r="A615"/>
      <c r="B615"/>
      <c r="C615"/>
      <c r="D615"/>
    </row>
    <row r="616" spans="1:4" ht="15" x14ac:dyDescent="0.25">
      <c r="A616"/>
      <c r="B616"/>
      <c r="C616"/>
      <c r="D616"/>
    </row>
    <row r="617" spans="1:4" ht="15" x14ac:dyDescent="0.25">
      <c r="A617"/>
      <c r="B617"/>
      <c r="C617"/>
      <c r="D617"/>
    </row>
    <row r="618" spans="1:4" ht="15" x14ac:dyDescent="0.25">
      <c r="A618"/>
      <c r="B618"/>
      <c r="C618"/>
      <c r="D618"/>
    </row>
    <row r="619" spans="1:4" ht="15" x14ac:dyDescent="0.25">
      <c r="A619"/>
      <c r="B619"/>
      <c r="C619"/>
      <c r="D619"/>
    </row>
    <row r="620" spans="1:4" ht="15" x14ac:dyDescent="0.25">
      <c r="A620"/>
      <c r="B620"/>
      <c r="C620"/>
      <c r="D620"/>
    </row>
    <row r="621" spans="1:4" ht="15" x14ac:dyDescent="0.25">
      <c r="A621"/>
      <c r="B621"/>
      <c r="C621"/>
      <c r="D621"/>
    </row>
    <row r="622" spans="1:4" ht="15" x14ac:dyDescent="0.25">
      <c r="A622"/>
      <c r="B622"/>
      <c r="C622"/>
      <c r="D622"/>
    </row>
    <row r="623" spans="1:4" ht="15" x14ac:dyDescent="0.25">
      <c r="A623"/>
      <c r="B623"/>
      <c r="C623"/>
      <c r="D623"/>
    </row>
    <row r="624" spans="1:4" ht="15" x14ac:dyDescent="0.25">
      <c r="A624"/>
      <c r="B624"/>
      <c r="C624"/>
      <c r="D624"/>
    </row>
    <row r="625" spans="1:4" ht="15" x14ac:dyDescent="0.25">
      <c r="A625"/>
      <c r="B625"/>
      <c r="C625"/>
      <c r="D625"/>
    </row>
    <row r="626" spans="1:4" ht="15" x14ac:dyDescent="0.25">
      <c r="A626"/>
      <c r="B626"/>
      <c r="C626"/>
      <c r="D626"/>
    </row>
    <row r="627" spans="1:4" ht="15" x14ac:dyDescent="0.25">
      <c r="A627"/>
      <c r="B627"/>
      <c r="C627"/>
      <c r="D627"/>
    </row>
    <row r="628" spans="1:4" ht="15" x14ac:dyDescent="0.25">
      <c r="A628"/>
      <c r="B628"/>
      <c r="C628"/>
      <c r="D628"/>
    </row>
    <row r="629" spans="1:4" ht="15" x14ac:dyDescent="0.25">
      <c r="A629"/>
      <c r="B629"/>
      <c r="C629"/>
      <c r="D629"/>
    </row>
    <row r="630" spans="1:4" ht="15" x14ac:dyDescent="0.25">
      <c r="A630"/>
      <c r="B630"/>
      <c r="C630"/>
      <c r="D630"/>
    </row>
    <row r="631" spans="1:4" ht="15" x14ac:dyDescent="0.25">
      <c r="A631"/>
      <c r="B631"/>
      <c r="C631"/>
      <c r="D631"/>
    </row>
    <row r="632" spans="1:4" ht="15" x14ac:dyDescent="0.25">
      <c r="A632"/>
      <c r="B632"/>
      <c r="C632"/>
      <c r="D632"/>
    </row>
    <row r="633" spans="1:4" ht="15" x14ac:dyDescent="0.25">
      <c r="A633"/>
      <c r="B633"/>
      <c r="C633"/>
      <c r="D633"/>
    </row>
    <row r="634" spans="1:4" ht="15" x14ac:dyDescent="0.25">
      <c r="A634"/>
      <c r="B634"/>
      <c r="C634"/>
      <c r="D634"/>
    </row>
    <row r="635" spans="1:4" ht="15" x14ac:dyDescent="0.25">
      <c r="A635"/>
      <c r="B635"/>
      <c r="C635"/>
      <c r="D635"/>
    </row>
    <row r="636" spans="1:4" ht="15" x14ac:dyDescent="0.25">
      <c r="A636"/>
      <c r="B636"/>
      <c r="C636"/>
      <c r="D636"/>
    </row>
    <row r="637" spans="1:4" ht="15" x14ac:dyDescent="0.25">
      <c r="A637"/>
      <c r="B637"/>
      <c r="C637"/>
      <c r="D637"/>
    </row>
    <row r="638" spans="1:4" ht="15" x14ac:dyDescent="0.25">
      <c r="A638"/>
      <c r="B638"/>
      <c r="C638"/>
      <c r="D638"/>
    </row>
    <row r="639" spans="1:4" ht="15" x14ac:dyDescent="0.25">
      <c r="A639"/>
      <c r="B639"/>
      <c r="C639"/>
      <c r="D639"/>
    </row>
    <row r="640" spans="1:4" ht="15" x14ac:dyDescent="0.25">
      <c r="A640"/>
      <c r="B640"/>
      <c r="C640"/>
      <c r="D640"/>
    </row>
    <row r="641" spans="1:4" ht="15" x14ac:dyDescent="0.25">
      <c r="A641"/>
      <c r="B641"/>
      <c r="C641"/>
      <c r="D641"/>
    </row>
    <row r="642" spans="1:4" ht="15" x14ac:dyDescent="0.25">
      <c r="A642"/>
      <c r="B642"/>
      <c r="C642"/>
      <c r="D642"/>
    </row>
    <row r="643" spans="1:4" ht="15" x14ac:dyDescent="0.25">
      <c r="A643"/>
      <c r="B643"/>
      <c r="C643"/>
      <c r="D643"/>
    </row>
    <row r="644" spans="1:4" ht="15" x14ac:dyDescent="0.25">
      <c r="A644"/>
      <c r="B644"/>
      <c r="C644"/>
      <c r="D644"/>
    </row>
    <row r="645" spans="1:4" ht="15" x14ac:dyDescent="0.25">
      <c r="A645"/>
      <c r="B645"/>
      <c r="C645"/>
      <c r="D645"/>
    </row>
    <row r="646" spans="1:4" ht="15" x14ac:dyDescent="0.25">
      <c r="A646"/>
      <c r="B646"/>
      <c r="C646"/>
      <c r="D646"/>
    </row>
    <row r="647" spans="1:4" ht="15" x14ac:dyDescent="0.25">
      <c r="A647"/>
      <c r="B647"/>
      <c r="C647"/>
      <c r="D647"/>
    </row>
    <row r="648" spans="1:4" ht="15" x14ac:dyDescent="0.25">
      <c r="A648"/>
      <c r="B648"/>
      <c r="C648"/>
      <c r="D648"/>
    </row>
    <row r="649" spans="1:4" ht="15" x14ac:dyDescent="0.25">
      <c r="A649"/>
      <c r="B649"/>
      <c r="C649"/>
      <c r="D649"/>
    </row>
    <row r="650" spans="1:4" ht="15" x14ac:dyDescent="0.25">
      <c r="A650"/>
      <c r="B650"/>
      <c r="C650"/>
      <c r="D650"/>
    </row>
    <row r="651" spans="1:4" ht="15" x14ac:dyDescent="0.25">
      <c r="A651"/>
      <c r="B651"/>
      <c r="C651"/>
      <c r="D651"/>
    </row>
    <row r="652" spans="1:4" ht="15" x14ac:dyDescent="0.25">
      <c r="A652"/>
      <c r="B652"/>
      <c r="C652"/>
      <c r="D652"/>
    </row>
    <row r="653" spans="1:4" ht="15" x14ac:dyDescent="0.25">
      <c r="A653"/>
      <c r="B653"/>
      <c r="C653"/>
      <c r="D653"/>
    </row>
    <row r="654" spans="1:4" ht="15" x14ac:dyDescent="0.25">
      <c r="A654"/>
      <c r="B654"/>
      <c r="C654"/>
      <c r="D654"/>
    </row>
    <row r="655" spans="1:4" ht="15" x14ac:dyDescent="0.25">
      <c r="A655"/>
      <c r="B655"/>
      <c r="C655"/>
      <c r="D655"/>
    </row>
    <row r="656" spans="1:4" ht="15" x14ac:dyDescent="0.25">
      <c r="A656"/>
      <c r="B656"/>
      <c r="C656"/>
      <c r="D656"/>
    </row>
    <row r="657" spans="1:4" ht="15" x14ac:dyDescent="0.25">
      <c r="A657"/>
      <c r="B657"/>
      <c r="C657"/>
      <c r="D657"/>
    </row>
    <row r="658" spans="1:4" ht="15" x14ac:dyDescent="0.25">
      <c r="A658"/>
      <c r="B658"/>
      <c r="C658"/>
      <c r="D658"/>
    </row>
    <row r="659" spans="1:4" ht="15" x14ac:dyDescent="0.25">
      <c r="A659"/>
      <c r="B659"/>
      <c r="C659"/>
      <c r="D659"/>
    </row>
    <row r="660" spans="1:4" ht="15" x14ac:dyDescent="0.25">
      <c r="A660"/>
      <c r="B660"/>
      <c r="C660"/>
      <c r="D660"/>
    </row>
    <row r="661" spans="1:4" ht="15" x14ac:dyDescent="0.25">
      <c r="A661"/>
      <c r="B661"/>
      <c r="C661"/>
      <c r="D661"/>
    </row>
    <row r="662" spans="1:4" ht="15" x14ac:dyDescent="0.25">
      <c r="A662"/>
      <c r="B662"/>
      <c r="C662"/>
      <c r="D662"/>
    </row>
    <row r="663" spans="1:4" ht="15" x14ac:dyDescent="0.25">
      <c r="A663"/>
      <c r="B663"/>
      <c r="C663"/>
      <c r="D663"/>
    </row>
    <row r="664" spans="1:4" ht="15" x14ac:dyDescent="0.25">
      <c r="A664"/>
      <c r="B664"/>
      <c r="C664"/>
      <c r="D664"/>
    </row>
    <row r="665" spans="1:4" ht="15" x14ac:dyDescent="0.25">
      <c r="A665"/>
      <c r="B665"/>
      <c r="C665"/>
      <c r="D665"/>
    </row>
    <row r="666" spans="1:4" ht="15" x14ac:dyDescent="0.25">
      <c r="A666"/>
      <c r="B666"/>
      <c r="C666"/>
      <c r="D666"/>
    </row>
    <row r="667" spans="1:4" ht="15" x14ac:dyDescent="0.25">
      <c r="A667"/>
      <c r="B667"/>
      <c r="C667"/>
      <c r="D667"/>
    </row>
    <row r="668" spans="1:4" ht="15" x14ac:dyDescent="0.25">
      <c r="A668"/>
      <c r="B668"/>
      <c r="C668"/>
      <c r="D668"/>
    </row>
    <row r="669" spans="1:4" ht="15" x14ac:dyDescent="0.25">
      <c r="A669"/>
      <c r="B669"/>
      <c r="C669"/>
      <c r="D669"/>
    </row>
    <row r="670" spans="1:4" ht="15" x14ac:dyDescent="0.25">
      <c r="A670"/>
      <c r="B670"/>
      <c r="C670"/>
      <c r="D670"/>
    </row>
    <row r="671" spans="1:4" ht="15" x14ac:dyDescent="0.25">
      <c r="A671"/>
      <c r="B671"/>
      <c r="C671"/>
      <c r="D671"/>
    </row>
    <row r="672" spans="1:4" ht="15" x14ac:dyDescent="0.25">
      <c r="A672"/>
      <c r="B672"/>
      <c r="C672"/>
      <c r="D672"/>
    </row>
    <row r="673" spans="1:4" ht="15" x14ac:dyDescent="0.25">
      <c r="A673"/>
      <c r="B673"/>
      <c r="C673"/>
      <c r="D673"/>
    </row>
    <row r="674" spans="1:4" ht="15" x14ac:dyDescent="0.25">
      <c r="A674"/>
      <c r="B674"/>
      <c r="C674"/>
      <c r="D674"/>
    </row>
    <row r="675" spans="1:4" ht="15" x14ac:dyDescent="0.25">
      <c r="A675"/>
      <c r="B675"/>
      <c r="C675"/>
      <c r="D675"/>
    </row>
    <row r="676" spans="1:4" ht="15" x14ac:dyDescent="0.25">
      <c r="A676"/>
      <c r="B676"/>
      <c r="C676"/>
      <c r="D676"/>
    </row>
    <row r="677" spans="1:4" ht="15" x14ac:dyDescent="0.25">
      <c r="A677"/>
      <c r="B677"/>
      <c r="C677"/>
      <c r="D677"/>
    </row>
    <row r="678" spans="1:4" ht="15" x14ac:dyDescent="0.25">
      <c r="A678"/>
      <c r="B678"/>
      <c r="C678"/>
      <c r="D678"/>
    </row>
    <row r="679" spans="1:4" ht="15" x14ac:dyDescent="0.25">
      <c r="A679"/>
      <c r="B679"/>
      <c r="C679"/>
      <c r="D679"/>
    </row>
    <row r="680" spans="1:4" ht="15" x14ac:dyDescent="0.25">
      <c r="A680"/>
      <c r="B680"/>
      <c r="C680"/>
      <c r="D680"/>
    </row>
    <row r="681" spans="1:4" ht="15" x14ac:dyDescent="0.25">
      <c r="A681"/>
      <c r="B681"/>
      <c r="C681"/>
      <c r="D681"/>
    </row>
    <row r="682" spans="1:4" ht="15" x14ac:dyDescent="0.25">
      <c r="A682"/>
      <c r="B682"/>
      <c r="C682"/>
      <c r="D682"/>
    </row>
    <row r="683" spans="1:4" ht="15" x14ac:dyDescent="0.25">
      <c r="A683"/>
      <c r="B683"/>
      <c r="C683"/>
      <c r="D683"/>
    </row>
    <row r="684" spans="1:4" ht="15" x14ac:dyDescent="0.25">
      <c r="A684"/>
      <c r="B684"/>
      <c r="C684"/>
      <c r="D684"/>
    </row>
    <row r="685" spans="1:4" ht="15" x14ac:dyDescent="0.25">
      <c r="A685"/>
      <c r="B685"/>
      <c r="C685"/>
      <c r="D685"/>
    </row>
    <row r="686" spans="1:4" ht="15" x14ac:dyDescent="0.25">
      <c r="A686"/>
      <c r="B686"/>
      <c r="C686"/>
      <c r="D686"/>
    </row>
    <row r="687" spans="1:4" ht="15" x14ac:dyDescent="0.25">
      <c r="A687"/>
      <c r="B687"/>
      <c r="C687"/>
      <c r="D687"/>
    </row>
    <row r="688" spans="1:4" ht="15" x14ac:dyDescent="0.25">
      <c r="A688"/>
      <c r="B688"/>
      <c r="C688"/>
      <c r="D688"/>
    </row>
    <row r="689" spans="1:4" ht="15" x14ac:dyDescent="0.25">
      <c r="A689"/>
      <c r="B689"/>
      <c r="C689"/>
      <c r="D689"/>
    </row>
    <row r="690" spans="1:4" ht="15" x14ac:dyDescent="0.25">
      <c r="A690"/>
      <c r="B690"/>
      <c r="C690"/>
      <c r="D690"/>
    </row>
    <row r="691" spans="1:4" ht="15" x14ac:dyDescent="0.25">
      <c r="A691"/>
      <c r="B691"/>
      <c r="C691"/>
      <c r="D691"/>
    </row>
    <row r="692" spans="1:4" ht="15" x14ac:dyDescent="0.25">
      <c r="A692"/>
      <c r="B692"/>
      <c r="C692"/>
      <c r="D692"/>
    </row>
    <row r="693" spans="1:4" ht="15" x14ac:dyDescent="0.25">
      <c r="A693"/>
      <c r="B693"/>
      <c r="C693"/>
      <c r="D693"/>
    </row>
    <row r="694" spans="1:4" ht="15" x14ac:dyDescent="0.25">
      <c r="A694"/>
      <c r="B694"/>
      <c r="C694"/>
      <c r="D694"/>
    </row>
    <row r="695" spans="1:4" ht="15" x14ac:dyDescent="0.25">
      <c r="A695"/>
      <c r="B695"/>
      <c r="C695"/>
      <c r="D695"/>
    </row>
    <row r="696" spans="1:4" ht="15" x14ac:dyDescent="0.25">
      <c r="A696"/>
      <c r="B696"/>
      <c r="C696"/>
      <c r="D696"/>
    </row>
    <row r="697" spans="1:4" ht="15" x14ac:dyDescent="0.25">
      <c r="A697"/>
      <c r="B697"/>
      <c r="C697"/>
      <c r="D697"/>
    </row>
    <row r="698" spans="1:4" ht="15" x14ac:dyDescent="0.25">
      <c r="A698"/>
      <c r="B698"/>
      <c r="C698"/>
      <c r="D698"/>
    </row>
    <row r="699" spans="1:4" ht="15" x14ac:dyDescent="0.25">
      <c r="A699"/>
      <c r="B699"/>
      <c r="C699"/>
      <c r="D699"/>
    </row>
    <row r="700" spans="1:4" ht="15" x14ac:dyDescent="0.25">
      <c r="A700"/>
      <c r="B700"/>
      <c r="C700"/>
      <c r="D700"/>
    </row>
    <row r="701" spans="1:4" ht="15" x14ac:dyDescent="0.25">
      <c r="A701"/>
      <c r="B701"/>
      <c r="C701"/>
      <c r="D701"/>
    </row>
    <row r="702" spans="1:4" ht="15" x14ac:dyDescent="0.25">
      <c r="A702"/>
      <c r="B702"/>
      <c r="C702"/>
      <c r="D702"/>
    </row>
    <row r="703" spans="1:4" ht="15" x14ac:dyDescent="0.25">
      <c r="A703"/>
      <c r="B703"/>
      <c r="C703"/>
      <c r="D703"/>
    </row>
    <row r="704" spans="1:4" ht="15" x14ac:dyDescent="0.25">
      <c r="A704"/>
      <c r="B704"/>
      <c r="C704"/>
      <c r="D704"/>
    </row>
    <row r="705" spans="1:4" ht="15" x14ac:dyDescent="0.25">
      <c r="A705"/>
      <c r="B705"/>
      <c r="C705"/>
      <c r="D705"/>
    </row>
    <row r="706" spans="1:4" ht="15" x14ac:dyDescent="0.25">
      <c r="A706"/>
      <c r="B706"/>
      <c r="C706"/>
      <c r="D706"/>
    </row>
    <row r="707" spans="1:4" ht="15" x14ac:dyDescent="0.25">
      <c r="A707"/>
      <c r="B707"/>
      <c r="C707"/>
      <c r="D707"/>
    </row>
    <row r="708" spans="1:4" ht="15" x14ac:dyDescent="0.25">
      <c r="A708"/>
      <c r="B708"/>
      <c r="C708"/>
      <c r="D708"/>
    </row>
    <row r="709" spans="1:4" ht="15" x14ac:dyDescent="0.25">
      <c r="A709"/>
      <c r="B709"/>
      <c r="C709"/>
      <c r="D709"/>
    </row>
    <row r="710" spans="1:4" ht="15" x14ac:dyDescent="0.25">
      <c r="A710"/>
      <c r="B710"/>
      <c r="C710"/>
      <c r="D710"/>
    </row>
    <row r="711" spans="1:4" ht="15" x14ac:dyDescent="0.25">
      <c r="A711"/>
      <c r="B711"/>
      <c r="C711"/>
      <c r="D711"/>
    </row>
    <row r="712" spans="1:4" ht="15" x14ac:dyDescent="0.25">
      <c r="A712"/>
      <c r="B712"/>
      <c r="C712"/>
      <c r="D712"/>
    </row>
    <row r="713" spans="1:4" ht="15" x14ac:dyDescent="0.25">
      <c r="A713"/>
      <c r="B713"/>
      <c r="C713"/>
      <c r="D713"/>
    </row>
    <row r="714" spans="1:4" ht="15" x14ac:dyDescent="0.25">
      <c r="A714"/>
      <c r="B714"/>
      <c r="C714"/>
      <c r="D714"/>
    </row>
    <row r="715" spans="1:4" ht="15" x14ac:dyDescent="0.25">
      <c r="A715"/>
      <c r="B715"/>
      <c r="C715"/>
      <c r="D715"/>
    </row>
    <row r="716" spans="1:4" ht="15" x14ac:dyDescent="0.25">
      <c r="A716"/>
      <c r="B716"/>
      <c r="C716"/>
      <c r="D716"/>
    </row>
    <row r="717" spans="1:4" ht="15" x14ac:dyDescent="0.25">
      <c r="A717"/>
      <c r="B717"/>
      <c r="C717"/>
      <c r="D717"/>
    </row>
    <row r="718" spans="1:4" ht="15" x14ac:dyDescent="0.25">
      <c r="A718"/>
      <c r="B718"/>
      <c r="C718"/>
      <c r="D718"/>
    </row>
    <row r="719" spans="1:4" ht="15" x14ac:dyDescent="0.25">
      <c r="A719"/>
      <c r="B719"/>
      <c r="C719"/>
      <c r="D719"/>
    </row>
    <row r="720" spans="1:4" ht="15" x14ac:dyDescent="0.25">
      <c r="A720"/>
      <c r="B720"/>
      <c r="C720"/>
      <c r="D720"/>
    </row>
    <row r="721" spans="1:4" ht="15" x14ac:dyDescent="0.25">
      <c r="A721"/>
      <c r="B721"/>
      <c r="C721"/>
      <c r="D721"/>
    </row>
    <row r="722" spans="1:4" ht="15" x14ac:dyDescent="0.25">
      <c r="A722"/>
      <c r="B722"/>
      <c r="C722"/>
      <c r="D722"/>
    </row>
    <row r="723" spans="1:4" ht="15" x14ac:dyDescent="0.25">
      <c r="A723"/>
      <c r="B723"/>
      <c r="C723"/>
      <c r="D723"/>
    </row>
    <row r="724" spans="1:4" ht="15" x14ac:dyDescent="0.25">
      <c r="A724"/>
      <c r="B724"/>
      <c r="C724"/>
      <c r="D724"/>
    </row>
    <row r="725" spans="1:4" ht="15" x14ac:dyDescent="0.25">
      <c r="A725"/>
      <c r="B725"/>
      <c r="C725"/>
      <c r="D725"/>
    </row>
    <row r="726" spans="1:4" ht="15" x14ac:dyDescent="0.25">
      <c r="A726"/>
      <c r="B726"/>
      <c r="C726"/>
      <c r="D726"/>
    </row>
    <row r="727" spans="1:4" ht="15" x14ac:dyDescent="0.25">
      <c r="A727"/>
      <c r="B727"/>
      <c r="C727"/>
      <c r="D727"/>
    </row>
    <row r="728" spans="1:4" ht="15" x14ac:dyDescent="0.25">
      <c r="A728"/>
      <c r="B728"/>
      <c r="C728"/>
      <c r="D728"/>
    </row>
    <row r="729" spans="1:4" ht="15" x14ac:dyDescent="0.25">
      <c r="A729"/>
      <c r="B729"/>
      <c r="C729"/>
      <c r="D729"/>
    </row>
    <row r="730" spans="1:4" ht="15" x14ac:dyDescent="0.25">
      <c r="A730"/>
      <c r="B730"/>
      <c r="C730"/>
      <c r="D730"/>
    </row>
    <row r="731" spans="1:4" ht="15" x14ac:dyDescent="0.25">
      <c r="A731"/>
      <c r="B731"/>
      <c r="C731"/>
      <c r="D731"/>
    </row>
    <row r="732" spans="1:4" ht="15" x14ac:dyDescent="0.25">
      <c r="A732"/>
      <c r="B732"/>
      <c r="C732"/>
      <c r="D732"/>
    </row>
    <row r="733" spans="1:4" ht="15" x14ac:dyDescent="0.25">
      <c r="A733"/>
      <c r="B733"/>
      <c r="C733"/>
      <c r="D733"/>
    </row>
    <row r="734" spans="1:4" ht="15" x14ac:dyDescent="0.25">
      <c r="A734"/>
      <c r="B734"/>
      <c r="C734"/>
      <c r="D734"/>
    </row>
    <row r="735" spans="1:4" ht="15" x14ac:dyDescent="0.25">
      <c r="A735"/>
      <c r="B735"/>
      <c r="C735"/>
      <c r="D735"/>
    </row>
    <row r="736" spans="1:4" ht="15" x14ac:dyDescent="0.25">
      <c r="A736"/>
      <c r="B736"/>
      <c r="C736"/>
      <c r="D736"/>
    </row>
    <row r="737" spans="1:4" ht="15" x14ac:dyDescent="0.25">
      <c r="A737"/>
      <c r="B737"/>
      <c r="C737"/>
      <c r="D737"/>
    </row>
    <row r="738" spans="1:4" ht="15" x14ac:dyDescent="0.25">
      <c r="A738"/>
      <c r="B738"/>
      <c r="C738"/>
      <c r="D738"/>
    </row>
    <row r="739" spans="1:4" ht="15" x14ac:dyDescent="0.25">
      <c r="A739"/>
      <c r="B739"/>
      <c r="C739"/>
      <c r="D739"/>
    </row>
    <row r="740" spans="1:4" ht="15" x14ac:dyDescent="0.25">
      <c r="A740"/>
      <c r="B740"/>
      <c r="C740"/>
      <c r="D740"/>
    </row>
    <row r="741" spans="1:4" ht="15" x14ac:dyDescent="0.25">
      <c r="A741"/>
      <c r="B741"/>
      <c r="C741"/>
      <c r="D741"/>
    </row>
    <row r="742" spans="1:4" ht="15" x14ac:dyDescent="0.25">
      <c r="A742"/>
      <c r="B742"/>
      <c r="C742"/>
      <c r="D742"/>
    </row>
    <row r="743" spans="1:4" ht="15" x14ac:dyDescent="0.25">
      <c r="A743"/>
      <c r="B743"/>
      <c r="C743"/>
      <c r="D743"/>
    </row>
    <row r="744" spans="1:4" ht="15" x14ac:dyDescent="0.25">
      <c r="A744"/>
      <c r="B744"/>
      <c r="C744"/>
      <c r="D744"/>
    </row>
    <row r="745" spans="1:4" ht="15" x14ac:dyDescent="0.25">
      <c r="A745"/>
      <c r="B745"/>
      <c r="C745"/>
      <c r="D745"/>
    </row>
    <row r="746" spans="1:4" ht="15" x14ac:dyDescent="0.25">
      <c r="A746"/>
      <c r="B746"/>
      <c r="C746"/>
      <c r="D746"/>
    </row>
    <row r="747" spans="1:4" ht="15" x14ac:dyDescent="0.25">
      <c r="A747"/>
      <c r="B747"/>
      <c r="C747"/>
      <c r="D747"/>
    </row>
    <row r="748" spans="1:4" ht="15" x14ac:dyDescent="0.25">
      <c r="A748"/>
      <c r="B748"/>
      <c r="C748"/>
      <c r="D748"/>
    </row>
    <row r="749" spans="1:4" ht="15" x14ac:dyDescent="0.25">
      <c r="A749"/>
      <c r="B749"/>
      <c r="C749"/>
      <c r="D749"/>
    </row>
    <row r="750" spans="1:4" ht="15" x14ac:dyDescent="0.25">
      <c r="A750"/>
      <c r="B750"/>
      <c r="C750"/>
      <c r="D750"/>
    </row>
    <row r="751" spans="1:4" ht="15" x14ac:dyDescent="0.25">
      <c r="A751"/>
      <c r="B751"/>
      <c r="C751"/>
      <c r="D751"/>
    </row>
    <row r="752" spans="1:4" ht="15" x14ac:dyDescent="0.25">
      <c r="A752"/>
      <c r="B752"/>
      <c r="C752"/>
      <c r="D752"/>
    </row>
    <row r="753" spans="1:4" ht="15" x14ac:dyDescent="0.25">
      <c r="A753"/>
      <c r="B753"/>
      <c r="C753"/>
      <c r="D753"/>
    </row>
    <row r="754" spans="1:4" ht="15" x14ac:dyDescent="0.25">
      <c r="A754"/>
      <c r="B754"/>
      <c r="C754"/>
      <c r="D754"/>
    </row>
    <row r="755" spans="1:4" ht="15" x14ac:dyDescent="0.25">
      <c r="A755"/>
      <c r="B755"/>
      <c r="C755"/>
      <c r="D755"/>
    </row>
    <row r="756" spans="1:4" ht="15" x14ac:dyDescent="0.25">
      <c r="A756"/>
      <c r="B756"/>
      <c r="C756"/>
      <c r="D756"/>
    </row>
    <row r="757" spans="1:4" ht="15" x14ac:dyDescent="0.25">
      <c r="A757"/>
      <c r="B757"/>
      <c r="C757"/>
      <c r="D757"/>
    </row>
    <row r="758" spans="1:4" ht="15" x14ac:dyDescent="0.25">
      <c r="A758"/>
      <c r="B758"/>
      <c r="C758"/>
      <c r="D758"/>
    </row>
  </sheetData>
  <pageMargins left="0.7" right="0.7" top="0.75" bottom="0.75" header="0.3" footer="0.3"/>
  <drawing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52"/>
  <sheetViews>
    <sheetView workbookViewId="0">
      <selection activeCell="B37" sqref="B37"/>
    </sheetView>
  </sheetViews>
  <sheetFormatPr defaultColWidth="21.28515625" defaultRowHeight="12" x14ac:dyDescent="0.2"/>
  <cols>
    <col min="1" max="1" width="13.140625" style="337" customWidth="1"/>
    <col min="2" max="3" width="21.28515625" style="357" customWidth="1"/>
    <col min="4" max="4" width="21.28515625" style="335" customWidth="1"/>
    <col min="5" max="17" width="21.28515625" style="335"/>
    <col min="18" max="16384" width="21.28515625" style="58"/>
  </cols>
  <sheetData>
    <row r="1" spans="1:18" ht="12" customHeight="1" x14ac:dyDescent="0.2">
      <c r="A1" s="334" t="s">
        <v>653</v>
      </c>
      <c r="B1" s="356"/>
      <c r="C1" s="356"/>
    </row>
    <row r="2" spans="1:18" ht="12" customHeight="1" x14ac:dyDescent="0.2">
      <c r="A2" s="337" t="s">
        <v>665</v>
      </c>
    </row>
    <row r="3" spans="1:18" ht="12" customHeight="1" x14ac:dyDescent="0.2">
      <c r="A3" s="337" t="s">
        <v>655</v>
      </c>
    </row>
    <row r="4" spans="1:18" s="339" customFormat="1" ht="30" customHeight="1" x14ac:dyDescent="0.25">
      <c r="A4" s="338"/>
      <c r="B4" s="358" t="s">
        <v>666</v>
      </c>
      <c r="C4" s="359" t="s">
        <v>667</v>
      </c>
      <c r="D4" s="434" t="s">
        <v>668</v>
      </c>
      <c r="E4" s="435"/>
      <c r="F4" s="435"/>
      <c r="G4" s="435"/>
      <c r="H4" s="435"/>
      <c r="I4" s="435"/>
      <c r="J4" s="435"/>
      <c r="K4" s="434" t="s">
        <v>669</v>
      </c>
      <c r="L4" s="435"/>
      <c r="M4" s="435"/>
      <c r="N4" s="435"/>
      <c r="O4" s="435"/>
      <c r="P4" s="435"/>
      <c r="Q4" s="436"/>
    </row>
    <row r="5" spans="1:18" s="362" customFormat="1" ht="30" customHeight="1" x14ac:dyDescent="0.25">
      <c r="A5" s="360"/>
      <c r="B5" s="359" t="s">
        <v>670</v>
      </c>
      <c r="C5" s="361"/>
      <c r="D5" s="437" t="s">
        <v>671</v>
      </c>
      <c r="E5" s="438"/>
      <c r="F5" s="438"/>
      <c r="G5" s="439"/>
      <c r="H5" s="437" t="s">
        <v>672</v>
      </c>
      <c r="I5" s="438"/>
      <c r="J5" s="439"/>
      <c r="K5" s="437" t="s">
        <v>671</v>
      </c>
      <c r="L5" s="438"/>
      <c r="M5" s="438"/>
      <c r="N5" s="439"/>
      <c r="O5" s="437" t="s">
        <v>672</v>
      </c>
      <c r="P5" s="438"/>
      <c r="Q5" s="439"/>
    </row>
    <row r="6" spans="1:18" s="339" customFormat="1" ht="30" customHeight="1" x14ac:dyDescent="0.25">
      <c r="A6" s="338"/>
      <c r="D6" s="340" t="s">
        <v>673</v>
      </c>
      <c r="E6" s="341" t="s">
        <v>674</v>
      </c>
      <c r="F6" s="341" t="s">
        <v>675</v>
      </c>
      <c r="G6" s="342" t="s">
        <v>676</v>
      </c>
      <c r="H6" s="340" t="s">
        <v>677</v>
      </c>
      <c r="I6" s="341" t="s">
        <v>678</v>
      </c>
      <c r="J6" s="342" t="s">
        <v>676</v>
      </c>
      <c r="K6" s="340" t="s">
        <v>673</v>
      </c>
      <c r="L6" s="341" t="s">
        <v>674</v>
      </c>
      <c r="M6" s="341" t="s">
        <v>675</v>
      </c>
      <c r="N6" s="342" t="s">
        <v>676</v>
      </c>
      <c r="O6" s="340" t="s">
        <v>677</v>
      </c>
      <c r="P6" s="341" t="s">
        <v>678</v>
      </c>
      <c r="Q6" s="342" t="s">
        <v>676</v>
      </c>
    </row>
    <row r="7" spans="1:18" ht="12" customHeight="1" x14ac:dyDescent="0.2">
      <c r="A7" s="344">
        <v>40737</v>
      </c>
      <c r="B7" s="357">
        <v>90</v>
      </c>
      <c r="C7" s="357">
        <v>36</v>
      </c>
      <c r="D7" s="345">
        <v>3.9</v>
      </c>
      <c r="E7" s="345">
        <v>12.1</v>
      </c>
      <c r="F7" s="345"/>
      <c r="G7" s="345">
        <v>1.4</v>
      </c>
      <c r="H7" s="345">
        <v>5.5</v>
      </c>
      <c r="I7" s="345"/>
      <c r="J7" s="345">
        <v>2.7</v>
      </c>
      <c r="K7" s="345">
        <v>1.3</v>
      </c>
      <c r="L7" s="345">
        <v>0.3</v>
      </c>
      <c r="M7" s="345"/>
      <c r="N7" s="345">
        <v>18.5</v>
      </c>
      <c r="O7" s="345">
        <v>2.6</v>
      </c>
      <c r="P7" s="345"/>
      <c r="Q7" s="345">
        <v>4.9000000000000004</v>
      </c>
      <c r="R7" s="363"/>
    </row>
    <row r="8" spans="1:18" ht="12" customHeight="1" x14ac:dyDescent="0.2">
      <c r="A8" s="344">
        <v>40828</v>
      </c>
      <c r="B8" s="357">
        <v>81</v>
      </c>
      <c r="C8" s="357">
        <v>33</v>
      </c>
      <c r="D8" s="345">
        <v>2.2999999999999998</v>
      </c>
      <c r="E8" s="345">
        <v>12.7</v>
      </c>
      <c r="F8" s="345"/>
      <c r="G8" s="345">
        <v>1.1000000000000001</v>
      </c>
      <c r="H8" s="345">
        <v>1.6</v>
      </c>
      <c r="I8" s="345"/>
      <c r="J8" s="345">
        <v>1.4</v>
      </c>
      <c r="K8" s="345">
        <v>1.7</v>
      </c>
      <c r="L8" s="345">
        <v>0.6</v>
      </c>
      <c r="M8" s="345"/>
      <c r="N8" s="345">
        <v>16</v>
      </c>
      <c r="O8" s="345">
        <v>1.8</v>
      </c>
      <c r="P8" s="345"/>
      <c r="Q8" s="345">
        <v>7.9</v>
      </c>
      <c r="R8" s="363"/>
    </row>
    <row r="9" spans="1:18" ht="12" customHeight="1" x14ac:dyDescent="0.2">
      <c r="A9" s="344">
        <v>40954</v>
      </c>
      <c r="B9" s="357">
        <v>82</v>
      </c>
      <c r="C9" s="357">
        <v>36</v>
      </c>
      <c r="D9" s="345">
        <v>0.4</v>
      </c>
      <c r="E9" s="345">
        <v>11.1</v>
      </c>
      <c r="F9" s="345"/>
      <c r="G9" s="345">
        <v>0.7</v>
      </c>
      <c r="H9" s="345">
        <v>2.1</v>
      </c>
      <c r="I9" s="345"/>
      <c r="J9" s="345">
        <v>3.1</v>
      </c>
      <c r="K9" s="345">
        <v>1.2</v>
      </c>
      <c r="L9" s="345">
        <v>0.4</v>
      </c>
      <c r="M9" s="345"/>
      <c r="N9" s="345">
        <v>16.5</v>
      </c>
      <c r="O9" s="345">
        <v>2.9</v>
      </c>
      <c r="P9" s="345"/>
      <c r="Q9" s="345">
        <v>5.9</v>
      </c>
      <c r="R9" s="363"/>
    </row>
    <row r="10" spans="1:18" ht="12" customHeight="1" x14ac:dyDescent="0.2">
      <c r="A10" s="344">
        <v>41038</v>
      </c>
      <c r="B10" s="357">
        <v>85</v>
      </c>
      <c r="C10" s="357">
        <v>29</v>
      </c>
      <c r="D10" s="345">
        <v>0.8</v>
      </c>
      <c r="E10" s="345">
        <v>24.4</v>
      </c>
      <c r="F10" s="345"/>
      <c r="G10" s="345">
        <v>2.7</v>
      </c>
      <c r="H10" s="345">
        <v>0.1</v>
      </c>
      <c r="I10" s="345"/>
      <c r="J10" s="345">
        <v>1.7</v>
      </c>
      <c r="K10" s="345">
        <v>1.5</v>
      </c>
      <c r="L10" s="345">
        <v>0.2</v>
      </c>
      <c r="M10" s="345"/>
      <c r="N10" s="345">
        <v>15.7</v>
      </c>
      <c r="O10" s="345">
        <v>3.5</v>
      </c>
      <c r="P10" s="345"/>
      <c r="Q10" s="345">
        <v>4.0999999999999996</v>
      </c>
      <c r="R10" s="363"/>
    </row>
    <row r="11" spans="1:18" ht="12" customHeight="1" x14ac:dyDescent="0.2">
      <c r="A11" s="344">
        <v>41136</v>
      </c>
      <c r="B11" s="357">
        <v>83</v>
      </c>
      <c r="C11" s="357">
        <v>28</v>
      </c>
      <c r="D11" s="345">
        <v>0.6</v>
      </c>
      <c r="E11" s="345">
        <v>16.2</v>
      </c>
      <c r="F11" s="345"/>
      <c r="G11" s="345">
        <v>1.5</v>
      </c>
      <c r="H11" s="345">
        <v>0.5</v>
      </c>
      <c r="I11" s="345"/>
      <c r="J11" s="345">
        <v>1.9</v>
      </c>
      <c r="K11" s="345">
        <v>0.4</v>
      </c>
      <c r="L11" s="345">
        <v>0.1</v>
      </c>
      <c r="M11" s="345"/>
      <c r="N11" s="345">
        <v>20.100000000000001</v>
      </c>
      <c r="O11" s="345">
        <v>3.7</v>
      </c>
      <c r="P11" s="345"/>
      <c r="Q11" s="345">
        <v>8.6999999999999993</v>
      </c>
      <c r="R11" s="363"/>
    </row>
    <row r="12" spans="1:18" ht="12" customHeight="1" x14ac:dyDescent="0.2">
      <c r="A12" s="344">
        <v>41227</v>
      </c>
      <c r="B12" s="357">
        <v>77</v>
      </c>
      <c r="C12" s="357">
        <v>27</v>
      </c>
      <c r="D12" s="345">
        <v>2.8</v>
      </c>
      <c r="E12" s="345">
        <v>17.100000000000001</v>
      </c>
      <c r="F12" s="345"/>
      <c r="G12" s="345">
        <v>1.1000000000000001</v>
      </c>
      <c r="H12" s="345">
        <v>2</v>
      </c>
      <c r="I12" s="345"/>
      <c r="J12" s="345">
        <v>0.9</v>
      </c>
      <c r="K12" s="345">
        <v>2.1</v>
      </c>
      <c r="L12" s="345">
        <v>0</v>
      </c>
      <c r="M12" s="345"/>
      <c r="N12" s="345">
        <v>18.100000000000001</v>
      </c>
      <c r="O12" s="345">
        <v>0.6</v>
      </c>
      <c r="P12" s="345"/>
      <c r="Q12" s="345">
        <v>4.2</v>
      </c>
      <c r="R12" s="363"/>
    </row>
    <row r="13" spans="1:18" ht="12" customHeight="1" x14ac:dyDescent="0.2">
      <c r="A13" s="344">
        <v>41318</v>
      </c>
      <c r="B13" s="357">
        <v>82</v>
      </c>
      <c r="C13" s="357">
        <v>31</v>
      </c>
      <c r="D13" s="345">
        <v>5.4</v>
      </c>
      <c r="E13" s="345">
        <v>11.8</v>
      </c>
      <c r="F13" s="345"/>
      <c r="G13" s="345">
        <v>2.1</v>
      </c>
      <c r="H13" s="345">
        <v>0.8</v>
      </c>
      <c r="I13" s="345"/>
      <c r="J13" s="345">
        <v>1.9</v>
      </c>
      <c r="K13" s="345">
        <v>4.0999999999999996</v>
      </c>
      <c r="L13" s="345">
        <v>0</v>
      </c>
      <c r="M13" s="345"/>
      <c r="N13" s="345">
        <v>17.5</v>
      </c>
      <c r="O13" s="345">
        <v>0.2</v>
      </c>
      <c r="P13" s="345"/>
      <c r="Q13" s="345">
        <v>6.2</v>
      </c>
      <c r="R13" s="363"/>
    </row>
    <row r="14" spans="1:18" ht="12" customHeight="1" x14ac:dyDescent="0.2">
      <c r="A14" s="344">
        <v>41409</v>
      </c>
      <c r="B14" s="357">
        <v>94</v>
      </c>
      <c r="C14" s="357">
        <v>33</v>
      </c>
      <c r="D14" s="345">
        <v>2.1</v>
      </c>
      <c r="E14" s="345">
        <v>24.3</v>
      </c>
      <c r="F14" s="345"/>
      <c r="G14" s="345">
        <v>1.7</v>
      </c>
      <c r="H14" s="345">
        <v>3.2</v>
      </c>
      <c r="I14" s="345"/>
      <c r="J14" s="345">
        <v>2.8</v>
      </c>
      <c r="K14" s="345">
        <v>0.4</v>
      </c>
      <c r="L14" s="345">
        <v>0.1</v>
      </c>
      <c r="M14" s="345"/>
      <c r="N14" s="345">
        <v>17.7</v>
      </c>
      <c r="O14" s="345">
        <v>1.1000000000000001</v>
      </c>
      <c r="P14" s="345"/>
      <c r="Q14" s="345">
        <v>6.4</v>
      </c>
      <c r="R14" s="363"/>
    </row>
    <row r="15" spans="1:18" ht="12" customHeight="1" x14ac:dyDescent="0.2">
      <c r="A15" s="344">
        <v>41500</v>
      </c>
      <c r="B15" s="357">
        <v>93</v>
      </c>
      <c r="C15" s="357">
        <v>37</v>
      </c>
      <c r="D15" s="345">
        <v>2.5</v>
      </c>
      <c r="E15" s="345">
        <v>18.399999999999999</v>
      </c>
      <c r="F15" s="345"/>
      <c r="G15" s="345">
        <v>1.4</v>
      </c>
      <c r="H15" s="345">
        <v>3</v>
      </c>
      <c r="I15" s="345"/>
      <c r="J15" s="345">
        <v>3.1</v>
      </c>
      <c r="K15" s="345">
        <v>1</v>
      </c>
      <c r="L15" s="345">
        <v>0.1</v>
      </c>
      <c r="M15" s="345"/>
      <c r="N15" s="345">
        <v>16.600000000000001</v>
      </c>
      <c r="O15" s="345">
        <v>0.5</v>
      </c>
      <c r="P15" s="345"/>
      <c r="Q15" s="345">
        <v>7.5</v>
      </c>
      <c r="R15" s="363"/>
    </row>
    <row r="16" spans="1:18" ht="12" customHeight="1" x14ac:dyDescent="0.2">
      <c r="A16" s="344">
        <v>41591</v>
      </c>
      <c r="B16" s="357">
        <v>101</v>
      </c>
      <c r="C16" s="357">
        <v>34</v>
      </c>
      <c r="D16" s="345">
        <v>3.1</v>
      </c>
      <c r="E16" s="345">
        <v>19.600000000000001</v>
      </c>
      <c r="F16" s="345"/>
      <c r="G16" s="345">
        <v>2.1</v>
      </c>
      <c r="H16" s="345">
        <v>4.3</v>
      </c>
      <c r="I16" s="345"/>
      <c r="J16" s="345">
        <v>5.3</v>
      </c>
      <c r="K16" s="345">
        <v>0.4</v>
      </c>
      <c r="L16" s="345">
        <v>0</v>
      </c>
      <c r="M16" s="345"/>
      <c r="N16" s="345">
        <v>18.399999999999999</v>
      </c>
      <c r="O16" s="345">
        <v>0.5</v>
      </c>
      <c r="P16" s="345"/>
      <c r="Q16" s="345">
        <v>10.5</v>
      </c>
      <c r="R16" s="363"/>
    </row>
    <row r="17" spans="1:19" ht="12" customHeight="1" x14ac:dyDescent="0.2">
      <c r="A17" s="344">
        <v>41682</v>
      </c>
      <c r="B17" s="357">
        <v>109</v>
      </c>
      <c r="C17" s="357">
        <v>34</v>
      </c>
      <c r="D17" s="345">
        <v>3</v>
      </c>
      <c r="E17" s="345">
        <v>21.5</v>
      </c>
      <c r="F17" s="345"/>
      <c r="G17" s="345">
        <v>1.2</v>
      </c>
      <c r="H17" s="345">
        <v>4.5999999999999996</v>
      </c>
      <c r="I17" s="345"/>
      <c r="J17" s="345">
        <v>7.7</v>
      </c>
      <c r="K17" s="345">
        <v>0.3</v>
      </c>
      <c r="L17" s="345">
        <v>0</v>
      </c>
      <c r="M17" s="345"/>
      <c r="N17" s="345">
        <v>19.600000000000001</v>
      </c>
      <c r="O17" s="345">
        <v>1.5</v>
      </c>
      <c r="P17" s="345"/>
      <c r="Q17" s="345">
        <v>12.8</v>
      </c>
      <c r="R17" s="363"/>
    </row>
    <row r="18" spans="1:19" ht="12" customHeight="1" x14ac:dyDescent="0.2">
      <c r="A18" s="344">
        <v>41773</v>
      </c>
      <c r="B18" s="357">
        <v>115</v>
      </c>
      <c r="C18" s="357">
        <v>21</v>
      </c>
      <c r="D18" s="345">
        <v>4.5999999999999996</v>
      </c>
      <c r="E18" s="345">
        <v>39.1</v>
      </c>
      <c r="F18" s="345"/>
      <c r="G18" s="345">
        <v>1.1000000000000001</v>
      </c>
      <c r="H18" s="345">
        <v>7</v>
      </c>
      <c r="I18" s="345"/>
      <c r="J18" s="345">
        <v>4.8</v>
      </c>
      <c r="K18" s="345">
        <v>0.4</v>
      </c>
      <c r="L18" s="345">
        <v>0</v>
      </c>
      <c r="M18" s="345"/>
      <c r="N18" s="345">
        <v>20.3</v>
      </c>
      <c r="O18" s="345">
        <v>0.3</v>
      </c>
      <c r="P18" s="345"/>
      <c r="Q18" s="345">
        <v>13.8</v>
      </c>
      <c r="R18" s="363"/>
    </row>
    <row r="19" spans="1:19" ht="12" customHeight="1" x14ac:dyDescent="0.2">
      <c r="A19" s="344">
        <v>41864</v>
      </c>
      <c r="B19" s="357">
        <v>108</v>
      </c>
      <c r="C19" s="357">
        <v>21</v>
      </c>
      <c r="D19" s="345">
        <v>2.6</v>
      </c>
      <c r="E19" s="345">
        <v>29</v>
      </c>
      <c r="F19" s="345"/>
      <c r="G19" s="345">
        <v>2.2000000000000002</v>
      </c>
      <c r="H19" s="345">
        <v>9.3000000000000007</v>
      </c>
      <c r="I19" s="345"/>
      <c r="J19" s="345">
        <v>5.8</v>
      </c>
      <c r="K19" s="345">
        <v>0.1</v>
      </c>
      <c r="L19" s="345">
        <v>0</v>
      </c>
      <c r="M19" s="345"/>
      <c r="N19" s="345">
        <v>17.100000000000001</v>
      </c>
      <c r="O19" s="345">
        <v>0.3</v>
      </c>
      <c r="P19" s="345"/>
      <c r="Q19" s="345">
        <v>15.9</v>
      </c>
      <c r="R19" s="363"/>
    </row>
    <row r="20" spans="1:19" ht="12" customHeight="1" x14ac:dyDescent="0.2">
      <c r="A20" s="344">
        <v>41955</v>
      </c>
      <c r="B20" s="357">
        <v>115</v>
      </c>
      <c r="C20" s="357">
        <v>24</v>
      </c>
      <c r="D20" s="335">
        <v>2.7</v>
      </c>
      <c r="E20" s="335">
        <v>37.700000000000003</v>
      </c>
      <c r="G20" s="335">
        <v>3.2</v>
      </c>
      <c r="H20" s="335">
        <v>1.1000000000000001</v>
      </c>
      <c r="J20" s="345">
        <v>3</v>
      </c>
      <c r="K20" s="335">
        <v>1.2</v>
      </c>
      <c r="L20" s="345">
        <v>0</v>
      </c>
      <c r="M20" s="345"/>
      <c r="N20" s="335">
        <v>22.3</v>
      </c>
      <c r="O20" s="335">
        <v>1.7</v>
      </c>
      <c r="Q20" s="335">
        <v>13.3</v>
      </c>
      <c r="R20" s="363"/>
      <c r="S20" s="355"/>
    </row>
    <row r="21" spans="1:19" ht="12" customHeight="1" x14ac:dyDescent="0.2">
      <c r="A21" s="344">
        <v>42046</v>
      </c>
      <c r="B21" s="357">
        <v>114</v>
      </c>
      <c r="C21" s="357">
        <v>25</v>
      </c>
      <c r="D21" s="335">
        <v>4.3</v>
      </c>
      <c r="E21" s="335">
        <v>29.4</v>
      </c>
      <c r="G21" s="335">
        <v>1.5</v>
      </c>
      <c r="H21" s="335">
        <v>1.3</v>
      </c>
      <c r="J21" s="335">
        <v>2.1</v>
      </c>
      <c r="K21" s="335">
        <v>0.3</v>
      </c>
      <c r="L21" s="345">
        <v>0</v>
      </c>
      <c r="M21" s="345"/>
      <c r="N21" s="345">
        <v>21</v>
      </c>
      <c r="O21" s="345">
        <v>1</v>
      </c>
      <c r="P21" s="345"/>
      <c r="Q21" s="335">
        <v>23.9</v>
      </c>
      <c r="R21" s="363"/>
      <c r="S21" s="355"/>
    </row>
    <row r="22" spans="1:19" ht="12" customHeight="1" x14ac:dyDescent="0.2">
      <c r="A22" s="344">
        <v>42137</v>
      </c>
      <c r="B22" s="357">
        <v>116</v>
      </c>
      <c r="C22" s="357">
        <v>22</v>
      </c>
      <c r="D22" s="345">
        <v>3.4</v>
      </c>
      <c r="E22" s="345">
        <v>37.700000000000003</v>
      </c>
      <c r="F22" s="345"/>
      <c r="G22" s="345">
        <v>1.3</v>
      </c>
      <c r="H22" s="345">
        <v>2</v>
      </c>
      <c r="I22" s="345"/>
      <c r="J22" s="345">
        <v>2.9</v>
      </c>
      <c r="K22" s="345">
        <v>0.3</v>
      </c>
      <c r="L22" s="345">
        <v>0</v>
      </c>
      <c r="M22" s="345"/>
      <c r="N22" s="345">
        <v>16.7</v>
      </c>
      <c r="O22" s="345">
        <v>5</v>
      </c>
      <c r="P22" s="345"/>
      <c r="Q22" s="345">
        <v>22.1</v>
      </c>
    </row>
    <row r="23" spans="1:19" ht="12" customHeight="1" x14ac:dyDescent="0.2">
      <c r="A23" s="344">
        <v>42228</v>
      </c>
      <c r="B23" s="357">
        <v>124</v>
      </c>
      <c r="C23" s="357">
        <v>23</v>
      </c>
      <c r="D23" s="345">
        <v>5.3</v>
      </c>
      <c r="E23" s="345">
        <v>38.5</v>
      </c>
      <c r="F23" s="345"/>
      <c r="G23" s="345">
        <v>1.7</v>
      </c>
      <c r="H23" s="345">
        <v>0.5</v>
      </c>
      <c r="I23" s="345"/>
      <c r="J23" s="345">
        <v>2.9</v>
      </c>
      <c r="K23" s="345">
        <v>1</v>
      </c>
      <c r="L23" s="345">
        <v>0</v>
      </c>
      <c r="M23" s="345"/>
      <c r="N23" s="345">
        <v>17.7</v>
      </c>
      <c r="O23" s="345">
        <v>2.5</v>
      </c>
      <c r="P23" s="345"/>
      <c r="Q23" s="345">
        <v>28.3</v>
      </c>
    </row>
    <row r="24" spans="1:19" ht="12" customHeight="1" x14ac:dyDescent="0.2">
      <c r="A24" s="344">
        <v>42319</v>
      </c>
      <c r="B24" s="364">
        <v>135.97818184227629</v>
      </c>
      <c r="C24" s="364">
        <v>21.947201163990002</v>
      </c>
      <c r="D24" s="352">
        <v>5.5773611549999993</v>
      </c>
      <c r="E24" s="352">
        <v>42.993638768983843</v>
      </c>
      <c r="F24" s="352"/>
      <c r="G24" s="352">
        <v>1.6121030590700001</v>
      </c>
      <c r="H24" s="352">
        <v>1.0546500000000001</v>
      </c>
      <c r="I24" s="352">
        <v>2.3149040350000005</v>
      </c>
      <c r="J24" s="352">
        <v>1.11055295</v>
      </c>
      <c r="K24" s="352">
        <v>9.4574651430000003</v>
      </c>
      <c r="L24" s="352">
        <v>0</v>
      </c>
      <c r="M24" s="352"/>
      <c r="N24" s="352">
        <v>11.25281523758</v>
      </c>
      <c r="O24" s="352">
        <v>4.2150846899999994</v>
      </c>
      <c r="P24" s="352">
        <v>20.044350127000001</v>
      </c>
      <c r="Q24" s="352">
        <v>7.9962068499999992</v>
      </c>
    </row>
    <row r="25" spans="1:19" ht="12" customHeight="1" x14ac:dyDescent="0.2">
      <c r="A25" s="344">
        <v>42410</v>
      </c>
      <c r="B25" s="364">
        <v>137.51259683993763</v>
      </c>
      <c r="C25" s="364">
        <v>29.661309000000003</v>
      </c>
      <c r="D25" s="352">
        <v>6.0723919999999998</v>
      </c>
      <c r="E25" s="352">
        <v>38.977035839937642</v>
      </c>
      <c r="F25" s="352"/>
      <c r="G25" s="352">
        <v>1.605</v>
      </c>
      <c r="H25" s="352">
        <v>1.2851300000000001</v>
      </c>
      <c r="I25" s="352">
        <v>2.40015</v>
      </c>
      <c r="J25" s="352">
        <v>3.34857</v>
      </c>
      <c r="K25" s="352">
        <v>8.5358499999999999</v>
      </c>
      <c r="L25" s="352">
        <v>5.0000000000000001E-3</v>
      </c>
      <c r="M25" s="352"/>
      <c r="N25" s="352">
        <v>8.7950800000000005</v>
      </c>
      <c r="O25" s="352">
        <v>1.64608</v>
      </c>
      <c r="P25" s="352">
        <v>25.331949999999999</v>
      </c>
      <c r="Q25" s="352">
        <v>4.1490499999999999</v>
      </c>
    </row>
    <row r="26" spans="1:19" ht="12" customHeight="1" x14ac:dyDescent="0.2">
      <c r="A26" s="344">
        <v>42501</v>
      </c>
      <c r="B26" s="364">
        <v>140.21703682724882</v>
      </c>
      <c r="C26" s="364">
        <v>26.127217685695001</v>
      </c>
      <c r="D26" s="352">
        <v>5.4402322510000003</v>
      </c>
      <c r="E26" s="352">
        <v>45.129733138271973</v>
      </c>
      <c r="F26" s="352"/>
      <c r="G26" s="352">
        <v>0</v>
      </c>
      <c r="H26" s="352">
        <v>1.50803</v>
      </c>
      <c r="I26" s="352">
        <v>3.7235365309999997</v>
      </c>
      <c r="J26" s="352">
        <v>1.4495499999999999</v>
      </c>
      <c r="K26" s="352">
        <v>11.923528289999998</v>
      </c>
      <c r="L26" s="352">
        <v>9.351000000000001E-2</v>
      </c>
      <c r="M26" s="352">
        <v>5.0028811200000002E-2</v>
      </c>
      <c r="N26" s="352">
        <v>3.6644963583999997</v>
      </c>
      <c r="O26" s="352">
        <v>2.0606300000000002</v>
      </c>
      <c r="P26" s="352">
        <v>27.099919726</v>
      </c>
      <c r="Q26" s="352">
        <v>5.698345605790001</v>
      </c>
    </row>
    <row r="27" spans="1:19" ht="12" customHeight="1" x14ac:dyDescent="0.2">
      <c r="A27" s="344">
        <v>42592</v>
      </c>
      <c r="B27" s="364">
        <v>157.24059514141382</v>
      </c>
      <c r="C27" s="357">
        <v>28.868900172279996</v>
      </c>
      <c r="D27" s="345">
        <v>8.8734800000000007</v>
      </c>
      <c r="E27" s="345">
        <v>49.409427888904105</v>
      </c>
      <c r="F27" s="345"/>
      <c r="G27" s="345">
        <v>0.44700000000000001</v>
      </c>
      <c r="H27" s="345">
        <v>2.13876</v>
      </c>
      <c r="I27" s="345">
        <v>2.682855</v>
      </c>
      <c r="J27" s="345">
        <v>1.0718380000000001</v>
      </c>
      <c r="K27" s="345">
        <v>13.191905</v>
      </c>
      <c r="L27" s="345">
        <v>0</v>
      </c>
      <c r="M27" s="345">
        <v>0</v>
      </c>
      <c r="N27" s="345">
        <v>6.0775000000000006</v>
      </c>
      <c r="O27" s="345">
        <v>1.72326</v>
      </c>
      <c r="P27" s="345">
        <v>27.363453</v>
      </c>
      <c r="Q27" s="345">
        <v>9.3650618283299991</v>
      </c>
    </row>
    <row r="28" spans="1:19" ht="12" customHeight="1" x14ac:dyDescent="0.2">
      <c r="A28" s="344"/>
      <c r="B28" s="365"/>
      <c r="D28" s="345"/>
      <c r="E28" s="345"/>
      <c r="F28" s="345"/>
      <c r="G28" s="345"/>
      <c r="H28" s="345"/>
      <c r="I28" s="345"/>
      <c r="J28" s="345"/>
      <c r="K28" s="345"/>
      <c r="L28" s="345"/>
      <c r="M28" s="345"/>
      <c r="N28" s="345"/>
      <c r="O28" s="345"/>
      <c r="P28" s="345"/>
      <c r="Q28" s="345"/>
    </row>
    <row r="29" spans="1:19" ht="12" customHeight="1" x14ac:dyDescent="0.2">
      <c r="A29" s="344" t="s">
        <v>679</v>
      </c>
      <c r="D29" s="345"/>
      <c r="E29" s="345"/>
      <c r="F29" s="345"/>
      <c r="G29" s="345"/>
      <c r="H29" s="345"/>
      <c r="I29" s="345"/>
      <c r="J29" s="345"/>
      <c r="K29" s="345"/>
      <c r="L29" s="345"/>
      <c r="M29" s="345"/>
      <c r="N29" s="345"/>
      <c r="O29" s="345"/>
      <c r="P29" s="345"/>
      <c r="Q29" s="345"/>
    </row>
    <row r="30" spans="1:19" ht="12" customHeight="1" x14ac:dyDescent="0.2">
      <c r="A30" s="344"/>
      <c r="D30" s="345"/>
      <c r="E30" s="345"/>
      <c r="F30" s="345"/>
      <c r="G30" s="345"/>
      <c r="H30" s="345"/>
      <c r="I30" s="345"/>
      <c r="J30" s="345"/>
      <c r="K30" s="345"/>
      <c r="L30" s="345"/>
      <c r="M30" s="345"/>
      <c r="N30" s="345"/>
      <c r="O30" s="345"/>
      <c r="P30" s="345"/>
      <c r="Q30" s="345"/>
    </row>
    <row r="31" spans="1:19" ht="12" customHeight="1" x14ac:dyDescent="0.2">
      <c r="A31" s="344" t="s">
        <v>178</v>
      </c>
      <c r="D31" s="345"/>
      <c r="E31" s="345"/>
      <c r="F31" s="345"/>
      <c r="G31" s="345"/>
      <c r="H31" s="345"/>
      <c r="I31" s="345"/>
      <c r="J31" s="345"/>
      <c r="K31" s="345"/>
      <c r="L31" s="345"/>
      <c r="M31" s="345"/>
      <c r="N31" s="345"/>
      <c r="O31" s="345"/>
      <c r="P31" s="345"/>
      <c r="Q31" s="345"/>
    </row>
    <row r="32" spans="1:19" ht="12" customHeight="1" x14ac:dyDescent="0.2">
      <c r="A32" s="344"/>
      <c r="D32" s="345"/>
      <c r="E32" s="345"/>
      <c r="F32" s="345"/>
      <c r="G32" s="345"/>
      <c r="H32" s="345"/>
      <c r="I32" s="345"/>
      <c r="J32" s="345"/>
      <c r="K32" s="345"/>
      <c r="L32" s="345"/>
      <c r="M32" s="345"/>
      <c r="N32" s="345"/>
      <c r="O32" s="345"/>
      <c r="P32" s="345"/>
      <c r="Q32" s="345"/>
    </row>
    <row r="33" spans="1:17" ht="12" customHeight="1" x14ac:dyDescent="0.2">
      <c r="A33" s="344"/>
      <c r="D33" s="345"/>
      <c r="E33" s="345"/>
      <c r="F33" s="345"/>
      <c r="G33" s="345"/>
      <c r="H33" s="345"/>
      <c r="I33" s="345"/>
      <c r="J33" s="345"/>
      <c r="K33" s="345"/>
      <c r="L33" s="345"/>
      <c r="M33" s="345"/>
      <c r="N33" s="345"/>
      <c r="O33" s="345"/>
      <c r="P33" s="345"/>
      <c r="Q33" s="345"/>
    </row>
    <row r="34" spans="1:17" ht="12" customHeight="1" x14ac:dyDescent="0.2">
      <c r="A34" s="344"/>
      <c r="D34" s="345"/>
      <c r="E34" s="345"/>
      <c r="F34" s="345"/>
      <c r="G34" s="345"/>
      <c r="H34" s="345"/>
      <c r="I34" s="345"/>
      <c r="J34" s="345"/>
      <c r="K34" s="345"/>
      <c r="L34" s="345"/>
      <c r="M34" s="345"/>
      <c r="N34" s="345"/>
      <c r="O34" s="345"/>
      <c r="P34" s="345"/>
      <c r="Q34" s="345"/>
    </row>
    <row r="35" spans="1:17" ht="12" customHeight="1" x14ac:dyDescent="0.2">
      <c r="A35" s="344"/>
      <c r="D35" s="345"/>
      <c r="E35" s="345"/>
      <c r="F35" s="345"/>
      <c r="G35" s="345"/>
      <c r="H35" s="345"/>
      <c r="I35" s="345"/>
      <c r="J35" s="345"/>
      <c r="K35" s="345"/>
      <c r="L35" s="345"/>
      <c r="M35" s="345"/>
      <c r="N35" s="345"/>
      <c r="O35" s="345"/>
      <c r="P35" s="345"/>
      <c r="Q35" s="345"/>
    </row>
    <row r="36" spans="1:17" ht="12" customHeight="1" x14ac:dyDescent="0.2">
      <c r="A36" s="344"/>
      <c r="D36" s="345"/>
      <c r="E36" s="345"/>
      <c r="F36" s="345"/>
      <c r="G36" s="345"/>
      <c r="H36" s="345"/>
      <c r="I36" s="345"/>
      <c r="J36" s="345"/>
      <c r="K36" s="345"/>
      <c r="L36" s="345"/>
      <c r="M36" s="345"/>
      <c r="N36" s="345"/>
      <c r="O36" s="345"/>
      <c r="P36" s="345"/>
      <c r="Q36" s="345"/>
    </row>
    <row r="37" spans="1:17" ht="12" customHeight="1" x14ac:dyDescent="0.2">
      <c r="A37" s="344"/>
      <c r="D37" s="345"/>
      <c r="E37" s="345"/>
      <c r="F37" s="345"/>
      <c r="G37" s="345"/>
      <c r="H37" s="345"/>
      <c r="I37" s="345"/>
      <c r="J37" s="345"/>
      <c r="K37" s="345"/>
      <c r="L37" s="345"/>
      <c r="M37" s="345"/>
      <c r="N37" s="345"/>
      <c r="O37" s="345"/>
      <c r="P37" s="345"/>
      <c r="Q37" s="345"/>
    </row>
    <row r="38" spans="1:17" ht="12" customHeight="1" x14ac:dyDescent="0.2">
      <c r="A38" s="344"/>
      <c r="D38" s="345"/>
      <c r="E38" s="345"/>
      <c r="F38" s="345"/>
      <c r="G38" s="345"/>
      <c r="H38" s="345"/>
      <c r="I38" s="345"/>
      <c r="J38" s="345"/>
      <c r="K38" s="345"/>
      <c r="L38" s="345"/>
      <c r="M38" s="345"/>
      <c r="N38" s="345"/>
      <c r="O38" s="345"/>
      <c r="P38" s="345"/>
      <c r="Q38" s="345"/>
    </row>
    <row r="39" spans="1:17" ht="12" customHeight="1" x14ac:dyDescent="0.2">
      <c r="D39" s="345"/>
      <c r="E39" s="345"/>
      <c r="F39" s="345"/>
      <c r="G39" s="345"/>
      <c r="H39" s="345"/>
      <c r="I39" s="345"/>
      <c r="J39" s="345"/>
      <c r="K39" s="345"/>
      <c r="L39" s="345"/>
      <c r="M39" s="345"/>
      <c r="N39" s="345"/>
      <c r="O39" s="345"/>
      <c r="P39" s="345"/>
      <c r="Q39" s="345"/>
    </row>
    <row r="40" spans="1:17" ht="12" customHeight="1" x14ac:dyDescent="0.2">
      <c r="D40" s="345"/>
      <c r="E40" s="345"/>
      <c r="F40" s="345"/>
      <c r="G40" s="345"/>
      <c r="H40" s="345"/>
      <c r="I40" s="345"/>
      <c r="J40" s="345"/>
      <c r="K40" s="345"/>
      <c r="L40" s="345"/>
      <c r="M40" s="345"/>
      <c r="N40" s="345"/>
      <c r="O40" s="345"/>
      <c r="P40" s="345"/>
      <c r="Q40" s="345"/>
    </row>
    <row r="41" spans="1:17" ht="12" customHeight="1" x14ac:dyDescent="0.2">
      <c r="D41" s="345"/>
      <c r="E41" s="345"/>
      <c r="F41" s="345"/>
      <c r="G41" s="345"/>
      <c r="H41" s="345"/>
      <c r="I41" s="345"/>
      <c r="J41" s="345"/>
      <c r="K41" s="345"/>
      <c r="L41" s="345"/>
      <c r="M41" s="345"/>
      <c r="N41" s="345"/>
      <c r="O41" s="345"/>
      <c r="P41" s="345"/>
      <c r="Q41" s="345"/>
    </row>
    <row r="42" spans="1:17" ht="12" customHeight="1" x14ac:dyDescent="0.2">
      <c r="D42" s="345"/>
      <c r="E42" s="345"/>
      <c r="F42" s="345"/>
      <c r="G42" s="345"/>
      <c r="H42" s="345"/>
      <c r="I42" s="345"/>
      <c r="J42" s="345"/>
      <c r="K42" s="345"/>
      <c r="L42" s="345"/>
      <c r="M42" s="345"/>
      <c r="N42" s="345"/>
      <c r="O42" s="345"/>
      <c r="P42" s="345"/>
      <c r="Q42" s="345"/>
    </row>
    <row r="43" spans="1:17" ht="12" customHeight="1" x14ac:dyDescent="0.2">
      <c r="D43" s="345"/>
      <c r="E43" s="345"/>
      <c r="F43" s="345"/>
      <c r="G43" s="345"/>
      <c r="H43" s="345"/>
      <c r="I43" s="345"/>
      <c r="J43" s="345"/>
      <c r="K43" s="345"/>
      <c r="L43" s="345"/>
      <c r="M43" s="345"/>
      <c r="N43" s="345"/>
      <c r="O43" s="345"/>
      <c r="P43" s="345"/>
      <c r="Q43" s="345"/>
    </row>
    <row r="44" spans="1:17" ht="12" customHeight="1" x14ac:dyDescent="0.2">
      <c r="D44" s="345"/>
      <c r="E44" s="345"/>
      <c r="F44" s="345"/>
      <c r="G44" s="345"/>
      <c r="H44" s="345"/>
      <c r="I44" s="345"/>
      <c r="J44" s="345"/>
      <c r="K44" s="345"/>
      <c r="L44" s="345"/>
      <c r="M44" s="345"/>
      <c r="N44" s="345"/>
      <c r="O44" s="345"/>
      <c r="P44" s="345"/>
      <c r="Q44" s="345"/>
    </row>
    <row r="45" spans="1:17" ht="12" customHeight="1" x14ac:dyDescent="0.2">
      <c r="D45" s="345"/>
      <c r="E45" s="345"/>
      <c r="F45" s="345"/>
      <c r="G45" s="345"/>
      <c r="H45" s="345"/>
      <c r="I45" s="345"/>
      <c r="J45" s="345"/>
      <c r="K45" s="345"/>
      <c r="L45" s="345"/>
      <c r="M45" s="345"/>
      <c r="N45" s="345"/>
      <c r="O45" s="345"/>
      <c r="P45" s="345"/>
      <c r="Q45" s="345"/>
    </row>
    <row r="46" spans="1:17" ht="12" customHeight="1" x14ac:dyDescent="0.2">
      <c r="D46" s="345"/>
      <c r="E46" s="345"/>
      <c r="F46" s="345"/>
      <c r="G46" s="345"/>
      <c r="H46" s="345"/>
      <c r="I46" s="345"/>
      <c r="J46" s="345"/>
      <c r="K46" s="345"/>
      <c r="L46" s="345"/>
      <c r="M46" s="345"/>
      <c r="N46" s="345"/>
      <c r="O46" s="345"/>
      <c r="P46" s="345"/>
      <c r="Q46" s="345"/>
    </row>
    <row r="47" spans="1:17" ht="12" customHeight="1" x14ac:dyDescent="0.2">
      <c r="D47" s="345"/>
      <c r="E47" s="345"/>
      <c r="F47" s="345"/>
      <c r="G47" s="345"/>
      <c r="H47" s="345"/>
      <c r="I47" s="345"/>
      <c r="J47" s="345"/>
      <c r="K47" s="345"/>
      <c r="L47" s="345"/>
      <c r="M47" s="345"/>
      <c r="N47" s="345"/>
      <c r="O47" s="345"/>
      <c r="P47" s="345"/>
      <c r="Q47" s="345"/>
    </row>
    <row r="48" spans="1:17" ht="12" customHeight="1" x14ac:dyDescent="0.2">
      <c r="D48" s="345"/>
      <c r="E48" s="345"/>
      <c r="F48" s="345"/>
      <c r="G48" s="345"/>
      <c r="H48" s="345"/>
      <c r="I48" s="345"/>
      <c r="J48" s="345"/>
      <c r="K48" s="345"/>
      <c r="L48" s="345"/>
      <c r="M48" s="345"/>
      <c r="N48" s="345"/>
      <c r="O48" s="345"/>
      <c r="P48" s="345"/>
      <c r="Q48" s="345"/>
    </row>
    <row r="49" spans="4:17" ht="12" customHeight="1" x14ac:dyDescent="0.2">
      <c r="D49" s="345"/>
      <c r="E49" s="345"/>
      <c r="F49" s="345"/>
      <c r="G49" s="345"/>
      <c r="H49" s="345"/>
      <c r="I49" s="345"/>
      <c r="J49" s="345"/>
      <c r="K49" s="345"/>
      <c r="L49" s="345"/>
      <c r="M49" s="345"/>
      <c r="N49" s="345"/>
      <c r="O49" s="345"/>
      <c r="P49" s="345"/>
      <c r="Q49" s="345"/>
    </row>
    <row r="50" spans="4:17" ht="12" customHeight="1" x14ac:dyDescent="0.2">
      <c r="D50" s="345"/>
      <c r="E50" s="345"/>
      <c r="F50" s="345"/>
      <c r="G50" s="345"/>
      <c r="H50" s="345"/>
      <c r="I50" s="345"/>
      <c r="J50" s="345"/>
      <c r="K50" s="345"/>
      <c r="L50" s="345"/>
      <c r="M50" s="345"/>
      <c r="N50" s="345"/>
      <c r="O50" s="345"/>
      <c r="P50" s="345"/>
      <c r="Q50" s="345"/>
    </row>
    <row r="51" spans="4:17" ht="12" customHeight="1" x14ac:dyDescent="0.2">
      <c r="D51" s="345"/>
      <c r="E51" s="345"/>
      <c r="F51" s="345"/>
      <c r="G51" s="345"/>
      <c r="H51" s="345"/>
      <c r="I51" s="345"/>
      <c r="J51" s="345"/>
      <c r="K51" s="345"/>
      <c r="L51" s="345"/>
      <c r="M51" s="345"/>
      <c r="N51" s="345"/>
      <c r="O51" s="345"/>
      <c r="P51" s="345"/>
      <c r="Q51" s="345"/>
    </row>
    <row r="52" spans="4:17" ht="12" customHeight="1" x14ac:dyDescent="0.2">
      <c r="D52" s="345"/>
      <c r="E52" s="345"/>
      <c r="F52" s="345"/>
      <c r="G52" s="345"/>
      <c r="H52" s="345"/>
      <c r="I52" s="345"/>
      <c r="J52" s="345"/>
      <c r="K52" s="345"/>
      <c r="L52" s="345"/>
      <c r="M52" s="345"/>
      <c r="N52" s="345"/>
      <c r="O52" s="345"/>
      <c r="P52" s="345"/>
      <c r="Q52" s="345"/>
    </row>
    <row r="53" spans="4:17" ht="12" customHeight="1" x14ac:dyDescent="0.2">
      <c r="D53" s="345"/>
      <c r="E53" s="345"/>
      <c r="F53" s="345"/>
      <c r="G53" s="345"/>
      <c r="H53" s="345"/>
      <c r="I53" s="345"/>
      <c r="J53" s="345"/>
      <c r="K53" s="345"/>
      <c r="L53" s="345"/>
      <c r="M53" s="345"/>
      <c r="N53" s="345"/>
      <c r="O53" s="345"/>
      <c r="P53" s="345"/>
      <c r="Q53" s="345"/>
    </row>
    <row r="54" spans="4:17" ht="12" customHeight="1" x14ac:dyDescent="0.2">
      <c r="D54" s="345"/>
      <c r="E54" s="345"/>
      <c r="F54" s="345"/>
      <c r="G54" s="345"/>
      <c r="H54" s="345"/>
      <c r="I54" s="345"/>
      <c r="J54" s="345"/>
      <c r="K54" s="345"/>
      <c r="L54" s="345"/>
      <c r="M54" s="345"/>
      <c r="N54" s="345"/>
      <c r="O54" s="345"/>
      <c r="P54" s="345"/>
      <c r="Q54" s="345"/>
    </row>
    <row r="55" spans="4:17" ht="12" customHeight="1" x14ac:dyDescent="0.2">
      <c r="D55" s="345"/>
      <c r="E55" s="345"/>
      <c r="F55" s="345"/>
      <c r="G55" s="345"/>
      <c r="H55" s="345"/>
      <c r="I55" s="345"/>
      <c r="J55" s="345"/>
      <c r="K55" s="345"/>
      <c r="L55" s="345"/>
      <c r="M55" s="345"/>
      <c r="N55" s="345"/>
      <c r="O55" s="345"/>
      <c r="P55" s="345"/>
      <c r="Q55" s="345"/>
    </row>
    <row r="56" spans="4:17" ht="12" customHeight="1" x14ac:dyDescent="0.2">
      <c r="D56" s="345"/>
      <c r="E56" s="345"/>
      <c r="F56" s="345"/>
      <c r="G56" s="345"/>
      <c r="H56" s="345"/>
      <c r="I56" s="345"/>
      <c r="J56" s="345"/>
      <c r="K56" s="345"/>
      <c r="L56" s="345"/>
      <c r="M56" s="345"/>
      <c r="N56" s="345"/>
      <c r="O56" s="345"/>
      <c r="P56" s="345"/>
      <c r="Q56" s="345"/>
    </row>
    <row r="57" spans="4:17" ht="12" customHeight="1" x14ac:dyDescent="0.2">
      <c r="D57" s="345"/>
      <c r="E57" s="345"/>
      <c r="F57" s="345"/>
      <c r="G57" s="345"/>
      <c r="H57" s="345"/>
      <c r="I57" s="345"/>
      <c r="J57" s="345"/>
      <c r="K57" s="345"/>
      <c r="L57" s="345"/>
      <c r="M57" s="345"/>
      <c r="N57" s="345"/>
      <c r="O57" s="345"/>
      <c r="P57" s="345"/>
      <c r="Q57" s="345"/>
    </row>
    <row r="58" spans="4:17" ht="12" customHeight="1" x14ac:dyDescent="0.2">
      <c r="D58" s="345"/>
      <c r="E58" s="345"/>
      <c r="F58" s="345"/>
      <c r="G58" s="345"/>
      <c r="H58" s="345"/>
      <c r="I58" s="345"/>
      <c r="J58" s="345"/>
      <c r="K58" s="345"/>
      <c r="L58" s="345"/>
      <c r="M58" s="345"/>
      <c r="N58" s="345"/>
      <c r="O58" s="345"/>
      <c r="P58" s="345"/>
      <c r="Q58" s="345"/>
    </row>
    <row r="59" spans="4:17" ht="12" customHeight="1" x14ac:dyDescent="0.2">
      <c r="D59" s="345"/>
      <c r="E59" s="345"/>
      <c r="F59" s="345"/>
      <c r="G59" s="345"/>
      <c r="H59" s="345"/>
      <c r="I59" s="345"/>
      <c r="J59" s="345"/>
      <c r="K59" s="345"/>
      <c r="L59" s="345"/>
      <c r="M59" s="345"/>
      <c r="N59" s="345"/>
      <c r="O59" s="345"/>
      <c r="P59" s="345"/>
      <c r="Q59" s="345"/>
    </row>
    <row r="60" spans="4:17" ht="12" customHeight="1" x14ac:dyDescent="0.2">
      <c r="D60" s="345"/>
      <c r="E60" s="345"/>
      <c r="F60" s="345"/>
      <c r="G60" s="345"/>
      <c r="H60" s="345"/>
      <c r="I60" s="345"/>
      <c r="J60" s="345"/>
      <c r="K60" s="345"/>
      <c r="L60" s="345"/>
      <c r="M60" s="345"/>
      <c r="N60" s="345"/>
      <c r="O60" s="345"/>
      <c r="P60" s="345"/>
      <c r="Q60" s="345"/>
    </row>
    <row r="61" spans="4:17" ht="12" customHeight="1" x14ac:dyDescent="0.2">
      <c r="D61" s="345"/>
      <c r="E61" s="345"/>
      <c r="F61" s="345"/>
      <c r="G61" s="345"/>
      <c r="H61" s="345"/>
      <c r="I61" s="345"/>
      <c r="J61" s="345"/>
      <c r="K61" s="345"/>
      <c r="L61" s="345"/>
      <c r="M61" s="345"/>
      <c r="N61" s="345"/>
      <c r="O61" s="345"/>
      <c r="P61" s="345"/>
      <c r="Q61" s="345"/>
    </row>
    <row r="62" spans="4:17" ht="12" customHeight="1" x14ac:dyDescent="0.2">
      <c r="D62" s="345"/>
      <c r="E62" s="345"/>
      <c r="F62" s="345"/>
      <c r="G62" s="345"/>
      <c r="H62" s="345"/>
      <c r="I62" s="345"/>
      <c r="J62" s="345"/>
      <c r="K62" s="345"/>
      <c r="L62" s="345"/>
      <c r="M62" s="345"/>
      <c r="N62" s="345"/>
      <c r="O62" s="345"/>
      <c r="P62" s="345"/>
      <c r="Q62" s="345"/>
    </row>
    <row r="63" spans="4:17" ht="12" customHeight="1" x14ac:dyDescent="0.2">
      <c r="D63" s="345"/>
      <c r="E63" s="345"/>
      <c r="F63" s="345"/>
      <c r="G63" s="345"/>
      <c r="H63" s="345"/>
      <c r="I63" s="345"/>
      <c r="J63" s="345"/>
      <c r="K63" s="345"/>
      <c r="L63" s="345"/>
      <c r="M63" s="345"/>
      <c r="N63" s="345"/>
      <c r="O63" s="345"/>
      <c r="P63" s="345"/>
      <c r="Q63" s="345"/>
    </row>
    <row r="64" spans="4:17" ht="12" customHeight="1" x14ac:dyDescent="0.2">
      <c r="D64" s="345"/>
      <c r="E64" s="345"/>
      <c r="F64" s="345"/>
      <c r="G64" s="345"/>
      <c r="H64" s="345"/>
      <c r="I64" s="345"/>
      <c r="J64" s="345"/>
      <c r="K64" s="345"/>
      <c r="L64" s="345"/>
      <c r="M64" s="345"/>
      <c r="N64" s="345"/>
      <c r="O64" s="345"/>
      <c r="P64" s="345"/>
      <c r="Q64" s="345"/>
    </row>
    <row r="65" spans="4:17" ht="12" customHeight="1" x14ac:dyDescent="0.2">
      <c r="D65" s="345"/>
      <c r="E65" s="345"/>
      <c r="F65" s="345"/>
      <c r="G65" s="345"/>
      <c r="H65" s="345"/>
      <c r="I65" s="345"/>
      <c r="J65" s="345"/>
      <c r="K65" s="345"/>
      <c r="L65" s="345"/>
      <c r="M65" s="345"/>
      <c r="N65" s="345"/>
      <c r="O65" s="345"/>
      <c r="P65" s="345"/>
      <c r="Q65" s="345"/>
    </row>
    <row r="66" spans="4:17" ht="12" customHeight="1" x14ac:dyDescent="0.2">
      <c r="D66" s="345"/>
      <c r="E66" s="345"/>
      <c r="F66" s="345"/>
      <c r="G66" s="345"/>
      <c r="H66" s="345"/>
      <c r="I66" s="345"/>
      <c r="J66" s="345"/>
      <c r="K66" s="345"/>
      <c r="L66" s="345"/>
      <c r="M66" s="345"/>
      <c r="N66" s="345"/>
      <c r="O66" s="345"/>
      <c r="P66" s="345"/>
      <c r="Q66" s="345"/>
    </row>
    <row r="67" spans="4:17" ht="12" customHeight="1" x14ac:dyDescent="0.2">
      <c r="D67" s="345"/>
      <c r="E67" s="345"/>
      <c r="F67" s="345"/>
      <c r="G67" s="345"/>
      <c r="H67" s="345"/>
      <c r="I67" s="345"/>
      <c r="J67" s="345"/>
      <c r="K67" s="345"/>
      <c r="L67" s="345"/>
      <c r="M67" s="345"/>
      <c r="N67" s="345"/>
      <c r="O67" s="345"/>
      <c r="P67" s="345"/>
      <c r="Q67" s="345"/>
    </row>
    <row r="68" spans="4:17" ht="12" customHeight="1" x14ac:dyDescent="0.2">
      <c r="D68" s="345"/>
      <c r="E68" s="345"/>
      <c r="F68" s="345"/>
      <c r="G68" s="345"/>
      <c r="H68" s="345"/>
      <c r="I68" s="345"/>
      <c r="J68" s="345"/>
      <c r="K68" s="345"/>
      <c r="L68" s="345"/>
      <c r="M68" s="345"/>
      <c r="N68" s="345"/>
      <c r="O68" s="345"/>
      <c r="P68" s="345"/>
      <c r="Q68" s="345"/>
    </row>
    <row r="69" spans="4:17" ht="12" customHeight="1" x14ac:dyDescent="0.2">
      <c r="D69" s="345"/>
      <c r="E69" s="345"/>
      <c r="F69" s="345"/>
      <c r="G69" s="345"/>
      <c r="H69" s="345"/>
      <c r="I69" s="345"/>
      <c r="J69" s="345"/>
      <c r="K69" s="345"/>
      <c r="L69" s="345"/>
      <c r="M69" s="345"/>
      <c r="N69" s="345"/>
      <c r="O69" s="345"/>
      <c r="P69" s="345"/>
      <c r="Q69" s="345"/>
    </row>
    <row r="70" spans="4:17" ht="12" customHeight="1" x14ac:dyDescent="0.2">
      <c r="D70" s="345"/>
      <c r="E70" s="345"/>
      <c r="F70" s="345"/>
      <c r="G70" s="345"/>
      <c r="H70" s="345"/>
      <c r="I70" s="345"/>
      <c r="J70" s="345"/>
      <c r="K70" s="345"/>
      <c r="L70" s="345"/>
      <c r="M70" s="345"/>
      <c r="N70" s="345"/>
      <c r="O70" s="345"/>
      <c r="P70" s="345"/>
      <c r="Q70" s="345"/>
    </row>
    <row r="71" spans="4:17" ht="12" customHeight="1" x14ac:dyDescent="0.2">
      <c r="D71" s="345"/>
      <c r="E71" s="345"/>
      <c r="F71" s="345"/>
      <c r="G71" s="345"/>
      <c r="H71" s="345"/>
      <c r="I71" s="345"/>
      <c r="J71" s="345"/>
      <c r="K71" s="345"/>
      <c r="L71" s="345"/>
      <c r="M71" s="345"/>
      <c r="N71" s="345"/>
      <c r="O71" s="345"/>
      <c r="P71" s="345"/>
      <c r="Q71" s="345"/>
    </row>
    <row r="72" spans="4:17" ht="12" customHeight="1" x14ac:dyDescent="0.2">
      <c r="D72" s="345"/>
      <c r="E72" s="345"/>
      <c r="F72" s="345"/>
      <c r="G72" s="345"/>
      <c r="H72" s="345"/>
      <c r="I72" s="345"/>
      <c r="J72" s="345"/>
      <c r="K72" s="345"/>
      <c r="L72" s="345"/>
      <c r="M72" s="345"/>
      <c r="N72" s="345"/>
      <c r="O72" s="345"/>
      <c r="P72" s="345"/>
      <c r="Q72" s="345"/>
    </row>
    <row r="73" spans="4:17" ht="12" customHeight="1" x14ac:dyDescent="0.2">
      <c r="D73" s="345"/>
      <c r="E73" s="345"/>
      <c r="F73" s="345"/>
      <c r="G73" s="345"/>
      <c r="H73" s="345"/>
      <c r="I73" s="345"/>
      <c r="J73" s="345"/>
      <c r="K73" s="345"/>
      <c r="L73" s="345"/>
      <c r="M73" s="345"/>
      <c r="N73" s="345"/>
      <c r="O73" s="345"/>
      <c r="P73" s="345"/>
      <c r="Q73" s="345"/>
    </row>
    <row r="74" spans="4:17" ht="12" customHeight="1" x14ac:dyDescent="0.2">
      <c r="D74" s="345"/>
      <c r="E74" s="345"/>
      <c r="F74" s="345"/>
      <c r="G74" s="345"/>
      <c r="H74" s="345"/>
      <c r="I74" s="345"/>
      <c r="J74" s="345"/>
      <c r="K74" s="345"/>
      <c r="L74" s="345"/>
      <c r="M74" s="345"/>
      <c r="N74" s="345"/>
      <c r="O74" s="345"/>
      <c r="P74" s="345"/>
      <c r="Q74" s="345"/>
    </row>
    <row r="75" spans="4:17" ht="12" customHeight="1" x14ac:dyDescent="0.2">
      <c r="D75" s="345"/>
      <c r="E75" s="345"/>
      <c r="F75" s="345"/>
      <c r="G75" s="345"/>
      <c r="H75" s="345"/>
      <c r="I75" s="345"/>
      <c r="J75" s="345"/>
      <c r="K75" s="345"/>
      <c r="L75" s="345"/>
      <c r="M75" s="345"/>
      <c r="N75" s="345"/>
      <c r="O75" s="345"/>
      <c r="P75" s="345"/>
      <c r="Q75" s="345"/>
    </row>
    <row r="76" spans="4:17" ht="12" customHeight="1" x14ac:dyDescent="0.2">
      <c r="D76" s="345"/>
      <c r="E76" s="345"/>
      <c r="F76" s="345"/>
      <c r="G76" s="345"/>
      <c r="H76" s="345"/>
      <c r="I76" s="345"/>
      <c r="J76" s="345"/>
      <c r="K76" s="345"/>
      <c r="L76" s="345"/>
      <c r="M76" s="345"/>
      <c r="N76" s="345"/>
      <c r="O76" s="345"/>
      <c r="P76" s="345"/>
      <c r="Q76" s="345"/>
    </row>
    <row r="77" spans="4:17" ht="12" customHeight="1" x14ac:dyDescent="0.2">
      <c r="D77" s="345"/>
      <c r="E77" s="345"/>
      <c r="F77" s="345"/>
      <c r="G77" s="345"/>
      <c r="H77" s="345"/>
      <c r="I77" s="345"/>
      <c r="J77" s="345"/>
      <c r="K77" s="345"/>
      <c r="L77" s="345"/>
      <c r="M77" s="345"/>
      <c r="N77" s="345"/>
      <c r="O77" s="345"/>
      <c r="P77" s="345"/>
      <c r="Q77" s="345"/>
    </row>
    <row r="78" spans="4:17" ht="12" customHeight="1" x14ac:dyDescent="0.2">
      <c r="D78" s="345"/>
      <c r="E78" s="345"/>
      <c r="F78" s="345"/>
      <c r="G78" s="345"/>
      <c r="H78" s="345"/>
      <c r="I78" s="345"/>
      <c r="J78" s="345"/>
      <c r="K78" s="345"/>
      <c r="L78" s="345"/>
      <c r="M78" s="345"/>
      <c r="N78" s="345"/>
      <c r="O78" s="345"/>
      <c r="P78" s="345"/>
      <c r="Q78" s="345"/>
    </row>
    <row r="79" spans="4:17" ht="12" customHeight="1" x14ac:dyDescent="0.2">
      <c r="D79" s="345"/>
      <c r="E79" s="345"/>
      <c r="F79" s="345"/>
      <c r="G79" s="345"/>
      <c r="H79" s="345"/>
      <c r="I79" s="345"/>
      <c r="J79" s="345"/>
      <c r="K79" s="345"/>
      <c r="L79" s="345"/>
      <c r="M79" s="345"/>
      <c r="N79" s="345"/>
      <c r="O79" s="345"/>
      <c r="P79" s="345"/>
      <c r="Q79" s="345"/>
    </row>
    <row r="80" spans="4:17" ht="12" customHeight="1" x14ac:dyDescent="0.2">
      <c r="D80" s="345"/>
      <c r="E80" s="345"/>
      <c r="F80" s="345"/>
      <c r="G80" s="345"/>
      <c r="H80" s="345"/>
      <c r="I80" s="345"/>
      <c r="J80" s="345"/>
      <c r="K80" s="345"/>
      <c r="L80" s="345"/>
      <c r="M80" s="345"/>
      <c r="N80" s="345"/>
      <c r="O80" s="345"/>
      <c r="P80" s="345"/>
      <c r="Q80" s="345"/>
    </row>
    <row r="81" spans="4:17" ht="12" customHeight="1" x14ac:dyDescent="0.2">
      <c r="D81" s="345"/>
      <c r="E81" s="345"/>
      <c r="F81" s="345"/>
      <c r="G81" s="345"/>
      <c r="H81" s="345"/>
      <c r="I81" s="345"/>
      <c r="J81" s="345"/>
      <c r="K81" s="345"/>
      <c r="L81" s="345"/>
      <c r="M81" s="345"/>
      <c r="N81" s="345"/>
      <c r="O81" s="345"/>
      <c r="P81" s="345"/>
      <c r="Q81" s="345"/>
    </row>
    <row r="82" spans="4:17" ht="12" customHeight="1" x14ac:dyDescent="0.2">
      <c r="D82" s="345"/>
      <c r="E82" s="345"/>
      <c r="F82" s="345"/>
      <c r="G82" s="345"/>
      <c r="H82" s="345"/>
      <c r="I82" s="345"/>
      <c r="J82" s="345"/>
      <c r="K82" s="345"/>
      <c r="L82" s="345"/>
      <c r="M82" s="345"/>
      <c r="N82" s="345"/>
      <c r="O82" s="345"/>
      <c r="P82" s="345"/>
      <c r="Q82" s="345"/>
    </row>
    <row r="83" spans="4:17" ht="12" customHeight="1" x14ac:dyDescent="0.2">
      <c r="D83" s="345"/>
      <c r="E83" s="345"/>
      <c r="F83" s="345"/>
      <c r="G83" s="345"/>
      <c r="H83" s="345"/>
      <c r="I83" s="345"/>
      <c r="J83" s="345"/>
      <c r="K83" s="345"/>
      <c r="L83" s="345"/>
      <c r="M83" s="345"/>
      <c r="N83" s="345"/>
      <c r="O83" s="345"/>
      <c r="P83" s="345"/>
      <c r="Q83" s="345"/>
    </row>
    <row r="84" spans="4:17" ht="12" customHeight="1" x14ac:dyDescent="0.2">
      <c r="D84" s="345"/>
      <c r="E84" s="345"/>
      <c r="F84" s="345"/>
      <c r="G84" s="345"/>
      <c r="H84" s="345"/>
      <c r="I84" s="345"/>
      <c r="J84" s="345"/>
      <c r="K84" s="345"/>
      <c r="L84" s="345"/>
      <c r="M84" s="345"/>
      <c r="N84" s="345"/>
      <c r="O84" s="345"/>
      <c r="P84" s="345"/>
      <c r="Q84" s="345"/>
    </row>
    <row r="85" spans="4:17" ht="12" customHeight="1" x14ac:dyDescent="0.2">
      <c r="D85" s="345"/>
      <c r="E85" s="345"/>
      <c r="F85" s="345"/>
      <c r="G85" s="345"/>
      <c r="H85" s="345"/>
      <c r="I85" s="345"/>
      <c r="J85" s="345"/>
      <c r="K85" s="345"/>
      <c r="L85" s="345"/>
      <c r="M85" s="345"/>
      <c r="N85" s="345"/>
      <c r="O85" s="345"/>
      <c r="P85" s="345"/>
      <c r="Q85" s="345"/>
    </row>
    <row r="86" spans="4:17" ht="12" customHeight="1" x14ac:dyDescent="0.2">
      <c r="D86" s="345"/>
      <c r="E86" s="345"/>
      <c r="F86" s="345"/>
      <c r="G86" s="345"/>
      <c r="H86" s="345"/>
      <c r="I86" s="345"/>
      <c r="J86" s="345"/>
      <c r="K86" s="345"/>
      <c r="L86" s="345"/>
      <c r="M86" s="345"/>
      <c r="N86" s="345"/>
      <c r="O86" s="345"/>
      <c r="P86" s="345"/>
      <c r="Q86" s="345"/>
    </row>
    <row r="87" spans="4:17" ht="12" customHeight="1" x14ac:dyDescent="0.2">
      <c r="D87" s="345"/>
      <c r="E87" s="345"/>
      <c r="F87" s="345"/>
      <c r="G87" s="345"/>
      <c r="H87" s="345"/>
      <c r="I87" s="345"/>
      <c r="J87" s="345"/>
      <c r="K87" s="345"/>
      <c r="L87" s="345"/>
      <c r="M87" s="345"/>
      <c r="N87" s="345"/>
      <c r="O87" s="345"/>
      <c r="P87" s="345"/>
      <c r="Q87" s="345"/>
    </row>
    <row r="88" spans="4:17" ht="12" customHeight="1" x14ac:dyDescent="0.2">
      <c r="D88" s="345"/>
      <c r="E88" s="345"/>
      <c r="F88" s="345"/>
      <c r="G88" s="345"/>
      <c r="H88" s="345"/>
      <c r="I88" s="345"/>
      <c r="J88" s="345"/>
      <c r="K88" s="345"/>
      <c r="L88" s="345"/>
      <c r="M88" s="345"/>
      <c r="N88" s="345"/>
      <c r="O88" s="345"/>
      <c r="P88" s="345"/>
      <c r="Q88" s="345"/>
    </row>
    <row r="89" spans="4:17" ht="12" customHeight="1" x14ac:dyDescent="0.2">
      <c r="D89" s="345"/>
      <c r="E89" s="345"/>
      <c r="F89" s="345"/>
      <c r="G89" s="345"/>
      <c r="H89" s="345"/>
      <c r="I89" s="345"/>
      <c r="J89" s="345"/>
      <c r="K89" s="345"/>
      <c r="L89" s="345"/>
      <c r="M89" s="345"/>
      <c r="N89" s="345"/>
      <c r="O89" s="345"/>
      <c r="P89" s="345"/>
      <c r="Q89" s="345"/>
    </row>
    <row r="90" spans="4:17" ht="12" customHeight="1" x14ac:dyDescent="0.2">
      <c r="D90" s="345"/>
      <c r="E90" s="345"/>
      <c r="F90" s="345"/>
      <c r="G90" s="345"/>
      <c r="H90" s="345"/>
      <c r="I90" s="345"/>
      <c r="J90" s="345"/>
      <c r="K90" s="345"/>
      <c r="L90" s="345"/>
      <c r="M90" s="345"/>
      <c r="N90" s="345"/>
      <c r="O90" s="345"/>
      <c r="P90" s="345"/>
      <c r="Q90" s="345"/>
    </row>
    <row r="91" spans="4:17" ht="12" customHeight="1" x14ac:dyDescent="0.2">
      <c r="D91" s="345"/>
      <c r="E91" s="345"/>
      <c r="F91" s="345"/>
      <c r="G91" s="345"/>
      <c r="H91" s="345"/>
      <c r="I91" s="345"/>
      <c r="J91" s="345"/>
      <c r="K91" s="345"/>
      <c r="L91" s="345"/>
      <c r="M91" s="345"/>
      <c r="N91" s="345"/>
      <c r="O91" s="345"/>
      <c r="P91" s="345"/>
      <c r="Q91" s="345"/>
    </row>
    <row r="92" spans="4:17" ht="12" customHeight="1" x14ac:dyDescent="0.2">
      <c r="D92" s="345"/>
      <c r="E92" s="345"/>
      <c r="F92" s="345"/>
      <c r="G92" s="345"/>
      <c r="H92" s="345"/>
      <c r="I92" s="345"/>
      <c r="J92" s="345"/>
      <c r="K92" s="345"/>
      <c r="L92" s="345"/>
      <c r="M92" s="345"/>
      <c r="N92" s="345"/>
      <c r="O92" s="345"/>
      <c r="P92" s="345"/>
      <c r="Q92" s="345"/>
    </row>
    <row r="93" spans="4:17" ht="12" customHeight="1" x14ac:dyDescent="0.2">
      <c r="D93" s="345"/>
      <c r="E93" s="345"/>
      <c r="F93" s="345"/>
      <c r="G93" s="345"/>
      <c r="H93" s="345"/>
      <c r="I93" s="345"/>
      <c r="J93" s="345"/>
      <c r="K93" s="345"/>
      <c r="L93" s="345"/>
      <c r="M93" s="345"/>
      <c r="N93" s="345"/>
      <c r="O93" s="345"/>
      <c r="P93" s="345"/>
      <c r="Q93" s="345"/>
    </row>
    <row r="94" spans="4:17" ht="12" customHeight="1" x14ac:dyDescent="0.2">
      <c r="D94" s="345"/>
      <c r="E94" s="345"/>
      <c r="F94" s="345"/>
      <c r="G94" s="345"/>
      <c r="H94" s="345"/>
      <c r="I94" s="345"/>
      <c r="J94" s="345"/>
      <c r="K94" s="345"/>
      <c r="L94" s="345"/>
      <c r="M94" s="345"/>
      <c r="N94" s="345"/>
      <c r="O94" s="345"/>
      <c r="P94" s="345"/>
      <c r="Q94" s="345"/>
    </row>
    <row r="95" spans="4:17" ht="12" customHeight="1" x14ac:dyDescent="0.2">
      <c r="D95" s="345"/>
      <c r="E95" s="345"/>
      <c r="F95" s="345"/>
      <c r="G95" s="345"/>
      <c r="H95" s="345"/>
      <c r="I95" s="345"/>
      <c r="J95" s="345"/>
      <c r="K95" s="345"/>
      <c r="L95" s="345"/>
      <c r="M95" s="345"/>
      <c r="N95" s="345"/>
      <c r="O95" s="345"/>
      <c r="P95" s="345"/>
      <c r="Q95" s="345"/>
    </row>
    <row r="96" spans="4:17" ht="12" customHeight="1" x14ac:dyDescent="0.2">
      <c r="D96" s="345"/>
      <c r="E96" s="345"/>
      <c r="F96" s="345"/>
      <c r="G96" s="345"/>
      <c r="H96" s="345"/>
      <c r="I96" s="345"/>
      <c r="J96" s="345"/>
      <c r="K96" s="345"/>
      <c r="L96" s="345"/>
      <c r="M96" s="345"/>
      <c r="N96" s="345"/>
      <c r="O96" s="345"/>
      <c r="P96" s="345"/>
      <c r="Q96" s="345"/>
    </row>
    <row r="97" spans="4:17" ht="12" customHeight="1" x14ac:dyDescent="0.2">
      <c r="D97" s="345"/>
      <c r="E97" s="345"/>
      <c r="F97" s="345"/>
      <c r="G97" s="345"/>
      <c r="H97" s="345"/>
      <c r="I97" s="345"/>
      <c r="J97" s="345"/>
      <c r="K97" s="345"/>
      <c r="L97" s="345"/>
      <c r="M97" s="345"/>
      <c r="N97" s="345"/>
      <c r="O97" s="345"/>
      <c r="P97" s="345"/>
      <c r="Q97" s="345"/>
    </row>
    <row r="98" spans="4:17" ht="12" customHeight="1" x14ac:dyDescent="0.2">
      <c r="D98" s="345"/>
      <c r="E98" s="345"/>
      <c r="F98" s="345"/>
      <c r="G98" s="345"/>
      <c r="H98" s="345"/>
      <c r="I98" s="345"/>
      <c r="J98" s="345"/>
      <c r="K98" s="345"/>
      <c r="L98" s="345"/>
      <c r="M98" s="345"/>
      <c r="N98" s="345"/>
      <c r="O98" s="345"/>
      <c r="P98" s="345"/>
      <c r="Q98" s="345"/>
    </row>
    <row r="99" spans="4:17" ht="12" customHeight="1" x14ac:dyDescent="0.2">
      <c r="D99" s="345"/>
      <c r="E99" s="345"/>
      <c r="F99" s="345"/>
      <c r="G99" s="345"/>
      <c r="H99" s="345"/>
      <c r="I99" s="345"/>
      <c r="J99" s="345"/>
      <c r="K99" s="345"/>
      <c r="L99" s="345"/>
      <c r="M99" s="345"/>
      <c r="N99" s="345"/>
      <c r="O99" s="345"/>
      <c r="P99" s="345"/>
      <c r="Q99" s="345"/>
    </row>
    <row r="100" spans="4:17" ht="12" customHeight="1" x14ac:dyDescent="0.2">
      <c r="D100" s="345"/>
      <c r="E100" s="345"/>
      <c r="F100" s="345"/>
      <c r="G100" s="345"/>
      <c r="H100" s="345"/>
      <c r="I100" s="345"/>
      <c r="J100" s="345"/>
      <c r="K100" s="345"/>
      <c r="L100" s="345"/>
      <c r="M100" s="345"/>
      <c r="N100" s="345"/>
      <c r="O100" s="345"/>
      <c r="P100" s="345"/>
      <c r="Q100" s="345"/>
    </row>
    <row r="101" spans="4:17" ht="12" customHeight="1" x14ac:dyDescent="0.2">
      <c r="D101" s="345"/>
      <c r="E101" s="345"/>
      <c r="F101" s="345"/>
      <c r="G101" s="345"/>
      <c r="H101" s="345"/>
      <c r="I101" s="345"/>
      <c r="J101" s="345"/>
      <c r="K101" s="345"/>
      <c r="L101" s="345"/>
      <c r="M101" s="345"/>
      <c r="N101" s="345"/>
      <c r="O101" s="345"/>
      <c r="P101" s="345"/>
      <c r="Q101" s="345"/>
    </row>
    <row r="102" spans="4:17" ht="12" customHeight="1" x14ac:dyDescent="0.2">
      <c r="D102" s="345"/>
      <c r="E102" s="345"/>
      <c r="F102" s="345"/>
      <c r="G102" s="345"/>
      <c r="H102" s="345"/>
      <c r="I102" s="345"/>
      <c r="J102" s="345"/>
      <c r="K102" s="345"/>
      <c r="L102" s="345"/>
      <c r="M102" s="345"/>
      <c r="N102" s="345"/>
      <c r="O102" s="345"/>
      <c r="P102" s="345"/>
      <c r="Q102" s="345"/>
    </row>
    <row r="103" spans="4:17" ht="12" customHeight="1" x14ac:dyDescent="0.2">
      <c r="D103" s="345"/>
      <c r="E103" s="345"/>
      <c r="F103" s="345"/>
      <c r="G103" s="345"/>
      <c r="H103" s="345"/>
      <c r="I103" s="345"/>
      <c r="J103" s="345"/>
      <c r="K103" s="345"/>
      <c r="L103" s="345"/>
      <c r="M103" s="345"/>
      <c r="N103" s="345"/>
      <c r="O103" s="345"/>
      <c r="P103" s="345"/>
      <c r="Q103" s="345"/>
    </row>
    <row r="104" spans="4:17" ht="12" customHeight="1" x14ac:dyDescent="0.2">
      <c r="D104" s="345"/>
      <c r="E104" s="345"/>
      <c r="F104" s="345"/>
      <c r="G104" s="345"/>
      <c r="H104" s="345"/>
      <c r="I104" s="345"/>
      <c r="J104" s="345"/>
      <c r="K104" s="345"/>
      <c r="L104" s="345"/>
      <c r="M104" s="345"/>
      <c r="N104" s="345"/>
      <c r="O104" s="345"/>
      <c r="P104" s="345"/>
      <c r="Q104" s="345"/>
    </row>
    <row r="105" spans="4:17" ht="12" customHeight="1" x14ac:dyDescent="0.2">
      <c r="D105" s="345"/>
      <c r="E105" s="345"/>
      <c r="F105" s="345"/>
      <c r="G105" s="345"/>
      <c r="H105" s="345"/>
      <c r="I105" s="345"/>
      <c r="J105" s="345"/>
      <c r="K105" s="345"/>
      <c r="L105" s="345"/>
      <c r="M105" s="345"/>
      <c r="N105" s="345"/>
      <c r="O105" s="345"/>
      <c r="P105" s="345"/>
      <c r="Q105" s="345"/>
    </row>
    <row r="106" spans="4:17" ht="12" customHeight="1" x14ac:dyDescent="0.2">
      <c r="D106" s="345"/>
      <c r="E106" s="345"/>
      <c r="F106" s="345"/>
      <c r="G106" s="345"/>
      <c r="H106" s="345"/>
      <c r="I106" s="345"/>
      <c r="J106" s="345"/>
      <c r="K106" s="345"/>
      <c r="L106" s="345"/>
      <c r="M106" s="345"/>
      <c r="N106" s="345"/>
      <c r="O106" s="345"/>
      <c r="P106" s="345"/>
      <c r="Q106" s="345"/>
    </row>
    <row r="107" spans="4:17" ht="12" customHeight="1" x14ac:dyDescent="0.2">
      <c r="D107" s="345"/>
      <c r="E107" s="345"/>
      <c r="F107" s="345"/>
      <c r="G107" s="345"/>
      <c r="H107" s="345"/>
      <c r="I107" s="345"/>
      <c r="J107" s="345"/>
      <c r="K107" s="345"/>
      <c r="L107" s="345"/>
      <c r="M107" s="345"/>
      <c r="N107" s="345"/>
      <c r="O107" s="345"/>
      <c r="P107" s="345"/>
      <c r="Q107" s="345"/>
    </row>
    <row r="108" spans="4:17" ht="12" customHeight="1" x14ac:dyDescent="0.2">
      <c r="D108" s="345"/>
      <c r="E108" s="345"/>
      <c r="F108" s="345"/>
      <c r="G108" s="345"/>
      <c r="H108" s="345"/>
      <c r="I108" s="345"/>
      <c r="J108" s="345"/>
      <c r="K108" s="345"/>
      <c r="L108" s="345"/>
      <c r="M108" s="345"/>
      <c r="N108" s="345"/>
      <c r="O108" s="345"/>
      <c r="P108" s="345"/>
      <c r="Q108" s="345"/>
    </row>
    <row r="109" spans="4:17" ht="12" customHeight="1" x14ac:dyDescent="0.2">
      <c r="D109" s="345"/>
      <c r="E109" s="345"/>
      <c r="F109" s="345"/>
      <c r="G109" s="345"/>
      <c r="H109" s="345"/>
      <c r="I109" s="345"/>
      <c r="J109" s="345"/>
      <c r="K109" s="345"/>
      <c r="L109" s="345"/>
      <c r="M109" s="345"/>
      <c r="N109" s="345"/>
      <c r="O109" s="345"/>
      <c r="P109" s="345"/>
      <c r="Q109" s="345"/>
    </row>
    <row r="110" spans="4:17" ht="12" customHeight="1" x14ac:dyDescent="0.2">
      <c r="D110" s="345"/>
      <c r="E110" s="345"/>
      <c r="F110" s="345"/>
      <c r="G110" s="345"/>
      <c r="H110" s="345"/>
      <c r="I110" s="345"/>
      <c r="J110" s="345"/>
      <c r="K110" s="345"/>
      <c r="L110" s="345"/>
      <c r="M110" s="345"/>
      <c r="N110" s="345"/>
      <c r="O110" s="345"/>
      <c r="P110" s="345"/>
      <c r="Q110" s="345"/>
    </row>
    <row r="111" spans="4:17" ht="12" customHeight="1" x14ac:dyDescent="0.2">
      <c r="D111" s="345"/>
      <c r="E111" s="345"/>
      <c r="F111" s="345"/>
      <c r="G111" s="345"/>
      <c r="H111" s="345"/>
      <c r="I111" s="345"/>
      <c r="J111" s="345"/>
      <c r="K111" s="345"/>
      <c r="L111" s="345"/>
      <c r="M111" s="345"/>
      <c r="N111" s="345"/>
      <c r="O111" s="345"/>
      <c r="P111" s="345"/>
      <c r="Q111" s="345"/>
    </row>
    <row r="112" spans="4:17" ht="12" customHeight="1" x14ac:dyDescent="0.2">
      <c r="D112" s="345"/>
      <c r="E112" s="345"/>
      <c r="F112" s="345"/>
      <c r="G112" s="345"/>
      <c r="H112" s="345"/>
      <c r="I112" s="345"/>
      <c r="J112" s="345"/>
      <c r="K112" s="345"/>
      <c r="L112" s="345"/>
      <c r="M112" s="345"/>
      <c r="N112" s="345"/>
      <c r="O112" s="345"/>
      <c r="P112" s="345"/>
      <c r="Q112" s="345"/>
    </row>
    <row r="113" spans="4:17" ht="12" customHeight="1" x14ac:dyDescent="0.2">
      <c r="D113" s="345"/>
      <c r="E113" s="345"/>
      <c r="F113" s="345"/>
      <c r="G113" s="345"/>
      <c r="H113" s="345"/>
      <c r="I113" s="345"/>
      <c r="J113" s="345"/>
      <c r="K113" s="345"/>
      <c r="L113" s="345"/>
      <c r="M113" s="345"/>
      <c r="N113" s="345"/>
      <c r="O113" s="345"/>
      <c r="P113" s="345"/>
      <c r="Q113" s="345"/>
    </row>
    <row r="114" spans="4:17" ht="12" customHeight="1" x14ac:dyDescent="0.2">
      <c r="D114" s="345"/>
      <c r="E114" s="345"/>
      <c r="F114" s="345"/>
      <c r="G114" s="345"/>
      <c r="H114" s="345"/>
      <c r="I114" s="345"/>
      <c r="J114" s="345"/>
      <c r="K114" s="345"/>
      <c r="L114" s="345"/>
      <c r="M114" s="345"/>
      <c r="N114" s="345"/>
      <c r="O114" s="345"/>
      <c r="P114" s="345"/>
      <c r="Q114" s="345"/>
    </row>
    <row r="115" spans="4:17" ht="12" customHeight="1" x14ac:dyDescent="0.2">
      <c r="D115" s="345"/>
      <c r="E115" s="345"/>
      <c r="F115" s="345"/>
      <c r="G115" s="345"/>
      <c r="H115" s="345"/>
      <c r="I115" s="345"/>
      <c r="J115" s="345"/>
      <c r="K115" s="345"/>
      <c r="L115" s="345"/>
      <c r="M115" s="345"/>
      <c r="N115" s="345"/>
      <c r="O115" s="345"/>
      <c r="P115" s="345"/>
      <c r="Q115" s="345"/>
    </row>
    <row r="116" spans="4:17" ht="12" customHeight="1" x14ac:dyDescent="0.2">
      <c r="D116" s="345"/>
      <c r="E116" s="345"/>
      <c r="F116" s="345"/>
      <c r="G116" s="345"/>
      <c r="H116" s="345"/>
      <c r="I116" s="345"/>
      <c r="J116" s="345"/>
      <c r="K116" s="345"/>
      <c r="L116" s="345"/>
      <c r="M116" s="345"/>
      <c r="N116" s="345"/>
      <c r="O116" s="345"/>
      <c r="P116" s="345"/>
      <c r="Q116" s="345"/>
    </row>
    <row r="117" spans="4:17" ht="12" customHeight="1" x14ac:dyDescent="0.2">
      <c r="D117" s="345"/>
      <c r="E117" s="345"/>
      <c r="F117" s="345"/>
      <c r="G117" s="345"/>
      <c r="H117" s="345"/>
      <c r="I117" s="345"/>
      <c r="J117" s="345"/>
      <c r="K117" s="345"/>
      <c r="L117" s="345"/>
      <c r="M117" s="345"/>
      <c r="N117" s="345"/>
      <c r="O117" s="345"/>
      <c r="P117" s="345"/>
      <c r="Q117" s="345"/>
    </row>
    <row r="118" spans="4:17" ht="12" customHeight="1" x14ac:dyDescent="0.2">
      <c r="D118" s="345"/>
      <c r="E118" s="345"/>
      <c r="F118" s="345"/>
      <c r="G118" s="345"/>
      <c r="H118" s="345"/>
      <c r="I118" s="345"/>
      <c r="J118" s="345"/>
      <c r="K118" s="345"/>
      <c r="L118" s="345"/>
      <c r="M118" s="345"/>
      <c r="N118" s="345"/>
      <c r="O118" s="345"/>
      <c r="P118" s="345"/>
      <c r="Q118" s="345"/>
    </row>
    <row r="119" spans="4:17" ht="12" customHeight="1" x14ac:dyDescent="0.2">
      <c r="D119" s="345"/>
      <c r="E119" s="345"/>
      <c r="F119" s="345"/>
      <c r="G119" s="345"/>
      <c r="H119" s="345"/>
      <c r="I119" s="345"/>
      <c r="J119" s="345"/>
      <c r="K119" s="345"/>
      <c r="L119" s="345"/>
      <c r="M119" s="345"/>
      <c r="N119" s="345"/>
      <c r="O119" s="345"/>
      <c r="P119" s="345"/>
      <c r="Q119" s="345"/>
    </row>
    <row r="120" spans="4:17" ht="12" customHeight="1" x14ac:dyDescent="0.2">
      <c r="D120" s="345"/>
      <c r="E120" s="345"/>
      <c r="F120" s="345"/>
      <c r="G120" s="345"/>
      <c r="H120" s="345"/>
      <c r="I120" s="345"/>
      <c r="J120" s="345"/>
      <c r="K120" s="345"/>
      <c r="L120" s="345"/>
      <c r="M120" s="345"/>
      <c r="N120" s="345"/>
      <c r="O120" s="345"/>
      <c r="P120" s="345"/>
      <c r="Q120" s="345"/>
    </row>
    <row r="121" spans="4:17" ht="12" customHeight="1" x14ac:dyDescent="0.2">
      <c r="D121" s="345"/>
      <c r="E121" s="345"/>
      <c r="F121" s="345"/>
      <c r="G121" s="345"/>
      <c r="H121" s="345"/>
      <c r="I121" s="345"/>
      <c r="J121" s="345"/>
      <c r="K121" s="345"/>
      <c r="L121" s="345"/>
      <c r="M121" s="345"/>
      <c r="N121" s="345"/>
      <c r="O121" s="345"/>
      <c r="P121" s="345"/>
      <c r="Q121" s="345"/>
    </row>
    <row r="122" spans="4:17" ht="12" customHeight="1" x14ac:dyDescent="0.2">
      <c r="D122" s="345"/>
      <c r="E122" s="345"/>
      <c r="F122" s="345"/>
      <c r="G122" s="345"/>
      <c r="H122" s="345"/>
      <c r="I122" s="345"/>
      <c r="J122" s="345"/>
      <c r="K122" s="345"/>
      <c r="L122" s="345"/>
      <c r="M122" s="345"/>
      <c r="N122" s="345"/>
      <c r="O122" s="345"/>
      <c r="P122" s="345"/>
      <c r="Q122" s="345"/>
    </row>
    <row r="123" spans="4:17" ht="12" customHeight="1" x14ac:dyDescent="0.2">
      <c r="D123" s="345"/>
      <c r="E123" s="345"/>
      <c r="F123" s="345"/>
      <c r="G123" s="345"/>
      <c r="H123" s="345"/>
      <c r="I123" s="345"/>
      <c r="J123" s="345"/>
      <c r="K123" s="345"/>
      <c r="L123" s="345"/>
      <c r="M123" s="345"/>
      <c r="N123" s="345"/>
      <c r="O123" s="345"/>
      <c r="P123" s="345"/>
      <c r="Q123" s="345"/>
    </row>
    <row r="124" spans="4:17" ht="12" customHeight="1" x14ac:dyDescent="0.2">
      <c r="D124" s="345"/>
      <c r="E124" s="345"/>
      <c r="F124" s="345"/>
      <c r="G124" s="345"/>
      <c r="H124" s="345"/>
      <c r="I124" s="345"/>
      <c r="J124" s="345"/>
      <c r="K124" s="345"/>
      <c r="L124" s="345"/>
      <c r="M124" s="345"/>
      <c r="N124" s="345"/>
      <c r="O124" s="345"/>
      <c r="P124" s="345"/>
      <c r="Q124" s="345"/>
    </row>
    <row r="125" spans="4:17" ht="12" customHeight="1" x14ac:dyDescent="0.2">
      <c r="D125" s="345"/>
      <c r="E125" s="345"/>
      <c r="F125" s="345"/>
      <c r="G125" s="345"/>
      <c r="H125" s="345"/>
      <c r="I125" s="345"/>
      <c r="J125" s="345"/>
      <c r="K125" s="345"/>
      <c r="L125" s="345"/>
      <c r="M125" s="345"/>
      <c r="N125" s="345"/>
      <c r="O125" s="345"/>
      <c r="P125" s="345"/>
      <c r="Q125" s="345"/>
    </row>
    <row r="126" spans="4:17" ht="12" customHeight="1" x14ac:dyDescent="0.2">
      <c r="D126" s="345"/>
      <c r="E126" s="345"/>
      <c r="F126" s="345"/>
      <c r="G126" s="345"/>
      <c r="H126" s="345"/>
      <c r="I126" s="345"/>
      <c r="J126" s="345"/>
      <c r="K126" s="345"/>
      <c r="L126" s="345"/>
      <c r="M126" s="345"/>
      <c r="N126" s="345"/>
      <c r="O126" s="345"/>
      <c r="P126" s="345"/>
      <c r="Q126" s="345"/>
    </row>
    <row r="127" spans="4:17" ht="12" customHeight="1" x14ac:dyDescent="0.2">
      <c r="D127" s="345"/>
      <c r="E127" s="345"/>
      <c r="F127" s="345"/>
      <c r="G127" s="345"/>
      <c r="H127" s="345"/>
      <c r="I127" s="345"/>
      <c r="J127" s="345"/>
      <c r="K127" s="345"/>
      <c r="L127" s="345"/>
      <c r="M127" s="345"/>
      <c r="N127" s="345"/>
      <c r="O127" s="345"/>
      <c r="P127" s="345"/>
      <c r="Q127" s="345"/>
    </row>
    <row r="128" spans="4:17" ht="12" customHeight="1" x14ac:dyDescent="0.2">
      <c r="D128" s="345"/>
      <c r="E128" s="345"/>
      <c r="F128" s="345"/>
      <c r="G128" s="345"/>
      <c r="H128" s="345"/>
      <c r="I128" s="345"/>
      <c r="J128" s="345"/>
      <c r="K128" s="345"/>
      <c r="L128" s="345"/>
      <c r="M128" s="345"/>
      <c r="N128" s="345"/>
      <c r="O128" s="345"/>
      <c r="P128" s="345"/>
      <c r="Q128" s="345"/>
    </row>
    <row r="129" spans="4:17" ht="12" customHeight="1" x14ac:dyDescent="0.2">
      <c r="D129" s="345"/>
      <c r="E129" s="345"/>
      <c r="F129" s="345"/>
      <c r="G129" s="345"/>
      <c r="H129" s="345"/>
      <c r="I129" s="345"/>
      <c r="J129" s="345"/>
      <c r="K129" s="345"/>
      <c r="L129" s="345"/>
      <c r="M129" s="345"/>
      <c r="N129" s="345"/>
      <c r="O129" s="345"/>
      <c r="P129" s="345"/>
      <c r="Q129" s="345"/>
    </row>
    <row r="130" spans="4:17" ht="12" customHeight="1" x14ac:dyDescent="0.2">
      <c r="D130" s="345"/>
      <c r="E130" s="345"/>
      <c r="F130" s="345"/>
      <c r="G130" s="345"/>
      <c r="H130" s="345"/>
      <c r="I130" s="345"/>
      <c r="J130" s="345"/>
      <c r="K130" s="345"/>
      <c r="L130" s="345"/>
      <c r="M130" s="345"/>
      <c r="N130" s="345"/>
      <c r="O130" s="345"/>
      <c r="P130" s="345"/>
      <c r="Q130" s="345"/>
    </row>
    <row r="131" spans="4:17" ht="12" customHeight="1" x14ac:dyDescent="0.2">
      <c r="D131" s="345"/>
      <c r="E131" s="345"/>
      <c r="F131" s="345"/>
      <c r="G131" s="345"/>
      <c r="H131" s="345"/>
      <c r="I131" s="345"/>
      <c r="J131" s="345"/>
      <c r="K131" s="345"/>
      <c r="L131" s="345"/>
      <c r="M131" s="345"/>
      <c r="N131" s="345"/>
      <c r="O131" s="345"/>
      <c r="P131" s="345"/>
      <c r="Q131" s="345"/>
    </row>
    <row r="132" spans="4:17" ht="12" customHeight="1" x14ac:dyDescent="0.2">
      <c r="D132" s="345"/>
      <c r="E132" s="345"/>
      <c r="F132" s="345"/>
      <c r="G132" s="345"/>
      <c r="H132" s="345"/>
      <c r="I132" s="345"/>
      <c r="J132" s="345"/>
      <c r="K132" s="345"/>
      <c r="L132" s="345"/>
      <c r="M132" s="345"/>
      <c r="N132" s="345"/>
      <c r="O132" s="345"/>
      <c r="P132" s="345"/>
      <c r="Q132" s="345"/>
    </row>
    <row r="133" spans="4:17" ht="12" customHeight="1" x14ac:dyDescent="0.2">
      <c r="D133" s="345"/>
      <c r="E133" s="345"/>
      <c r="F133" s="345"/>
      <c r="G133" s="345"/>
      <c r="H133" s="345"/>
      <c r="I133" s="345"/>
      <c r="J133" s="345"/>
      <c r="K133" s="345"/>
      <c r="L133" s="345"/>
      <c r="M133" s="345"/>
      <c r="N133" s="345"/>
      <c r="O133" s="345"/>
      <c r="P133" s="345"/>
      <c r="Q133" s="345"/>
    </row>
    <row r="134" spans="4:17" ht="12" customHeight="1" x14ac:dyDescent="0.2">
      <c r="D134" s="345"/>
      <c r="E134" s="345"/>
      <c r="F134" s="345"/>
      <c r="G134" s="345"/>
      <c r="H134" s="345"/>
      <c r="I134" s="345"/>
      <c r="J134" s="345"/>
      <c r="K134" s="345"/>
      <c r="L134" s="345"/>
      <c r="M134" s="345"/>
      <c r="N134" s="345"/>
      <c r="O134" s="345"/>
      <c r="P134" s="345"/>
      <c r="Q134" s="345"/>
    </row>
    <row r="135" spans="4:17" ht="12" customHeight="1" x14ac:dyDescent="0.2">
      <c r="D135" s="345"/>
      <c r="E135" s="345"/>
      <c r="F135" s="345"/>
      <c r="G135" s="345"/>
      <c r="H135" s="345"/>
      <c r="I135" s="345"/>
      <c r="J135" s="345"/>
      <c r="K135" s="345"/>
      <c r="L135" s="345"/>
      <c r="M135" s="345"/>
      <c r="N135" s="345"/>
      <c r="O135" s="345"/>
      <c r="P135" s="345"/>
      <c r="Q135" s="345"/>
    </row>
    <row r="136" spans="4:17" ht="12" customHeight="1" x14ac:dyDescent="0.2">
      <c r="D136" s="345"/>
      <c r="E136" s="345"/>
      <c r="F136" s="345"/>
      <c r="G136" s="345"/>
      <c r="H136" s="345"/>
      <c r="I136" s="345"/>
      <c r="J136" s="345"/>
      <c r="K136" s="345"/>
      <c r="L136" s="345"/>
      <c r="M136" s="345"/>
      <c r="N136" s="345"/>
      <c r="O136" s="345"/>
      <c r="P136" s="345"/>
      <c r="Q136" s="345"/>
    </row>
    <row r="137" spans="4:17" ht="12" customHeight="1" x14ac:dyDescent="0.2">
      <c r="D137" s="345"/>
      <c r="E137" s="345"/>
      <c r="F137" s="345"/>
      <c r="G137" s="345"/>
      <c r="H137" s="345"/>
      <c r="I137" s="345"/>
      <c r="J137" s="345"/>
      <c r="K137" s="345"/>
      <c r="L137" s="345"/>
      <c r="M137" s="345"/>
      <c r="N137" s="345"/>
      <c r="O137" s="345"/>
      <c r="P137" s="345"/>
      <c r="Q137" s="345"/>
    </row>
    <row r="138" spans="4:17" ht="12" customHeight="1" x14ac:dyDescent="0.2">
      <c r="D138" s="345"/>
      <c r="E138" s="345"/>
      <c r="F138" s="345"/>
      <c r="G138" s="345"/>
      <c r="H138" s="345"/>
      <c r="I138" s="345"/>
      <c r="J138" s="345"/>
      <c r="K138" s="345"/>
      <c r="L138" s="345"/>
      <c r="M138" s="345"/>
      <c r="N138" s="345"/>
      <c r="O138" s="345"/>
      <c r="P138" s="345"/>
      <c r="Q138" s="345"/>
    </row>
    <row r="139" spans="4:17" ht="12" customHeight="1" x14ac:dyDescent="0.2">
      <c r="D139" s="345"/>
      <c r="E139" s="345"/>
      <c r="F139" s="345"/>
      <c r="G139" s="345"/>
      <c r="H139" s="345"/>
      <c r="I139" s="345"/>
      <c r="J139" s="345"/>
      <c r="K139" s="345"/>
      <c r="L139" s="345"/>
      <c r="M139" s="345"/>
      <c r="N139" s="345"/>
      <c r="O139" s="345"/>
      <c r="P139" s="345"/>
      <c r="Q139" s="345"/>
    </row>
    <row r="140" spans="4:17" ht="12" customHeight="1" x14ac:dyDescent="0.2">
      <c r="D140" s="345"/>
      <c r="E140" s="345"/>
      <c r="F140" s="345"/>
      <c r="G140" s="345"/>
      <c r="H140" s="345"/>
      <c r="I140" s="345"/>
      <c r="J140" s="345"/>
      <c r="K140" s="345"/>
      <c r="L140" s="345"/>
      <c r="M140" s="345"/>
      <c r="N140" s="345"/>
      <c r="O140" s="345"/>
      <c r="P140" s="345"/>
      <c r="Q140" s="345"/>
    </row>
    <row r="141" spans="4:17" ht="12" customHeight="1" x14ac:dyDescent="0.2">
      <c r="D141" s="345"/>
      <c r="E141" s="345"/>
      <c r="F141" s="345"/>
      <c r="G141" s="345"/>
      <c r="H141" s="345"/>
      <c r="I141" s="345"/>
      <c r="J141" s="345"/>
      <c r="K141" s="345"/>
      <c r="L141" s="345"/>
      <c r="M141" s="345"/>
      <c r="N141" s="345"/>
      <c r="O141" s="345"/>
      <c r="P141" s="345"/>
      <c r="Q141" s="345"/>
    </row>
    <row r="142" spans="4:17" ht="12" customHeight="1" x14ac:dyDescent="0.2">
      <c r="D142" s="345"/>
      <c r="E142" s="345"/>
      <c r="F142" s="345"/>
      <c r="G142" s="345"/>
      <c r="H142" s="345"/>
      <c r="I142" s="345"/>
      <c r="J142" s="345"/>
      <c r="K142" s="345"/>
      <c r="L142" s="345"/>
      <c r="M142" s="345"/>
      <c r="N142" s="345"/>
      <c r="O142" s="345"/>
      <c r="P142" s="345"/>
      <c r="Q142" s="345"/>
    </row>
    <row r="143" spans="4:17" ht="12" customHeight="1" x14ac:dyDescent="0.2">
      <c r="D143" s="345"/>
      <c r="E143" s="345"/>
      <c r="F143" s="345"/>
      <c r="G143" s="345"/>
      <c r="H143" s="345"/>
      <c r="I143" s="345"/>
      <c r="J143" s="345"/>
      <c r="K143" s="345"/>
      <c r="L143" s="345"/>
      <c r="M143" s="345"/>
      <c r="N143" s="345"/>
      <c r="O143" s="345"/>
      <c r="P143" s="345"/>
      <c r="Q143" s="345"/>
    </row>
    <row r="144" spans="4:17" ht="12" customHeight="1" x14ac:dyDescent="0.2">
      <c r="D144" s="345"/>
      <c r="E144" s="345"/>
      <c r="F144" s="345"/>
      <c r="G144" s="345"/>
      <c r="H144" s="345"/>
      <c r="I144" s="345"/>
      <c r="J144" s="345"/>
      <c r="K144" s="345"/>
      <c r="L144" s="345"/>
      <c r="M144" s="345"/>
      <c r="N144" s="345"/>
      <c r="O144" s="345"/>
      <c r="P144" s="345"/>
      <c r="Q144" s="345"/>
    </row>
    <row r="145" spans="4:17" ht="12" customHeight="1" x14ac:dyDescent="0.2">
      <c r="D145" s="345"/>
      <c r="E145" s="345"/>
      <c r="F145" s="345"/>
      <c r="G145" s="345"/>
      <c r="H145" s="345"/>
      <c r="I145" s="345"/>
      <c r="J145" s="345"/>
      <c r="K145" s="345"/>
      <c r="L145" s="345"/>
      <c r="M145" s="345"/>
      <c r="N145" s="345"/>
      <c r="O145" s="345"/>
      <c r="P145" s="345"/>
      <c r="Q145" s="345"/>
    </row>
    <row r="146" spans="4:17" ht="12" customHeight="1" x14ac:dyDescent="0.2">
      <c r="D146" s="345"/>
      <c r="E146" s="345"/>
      <c r="F146" s="345"/>
      <c r="G146" s="345"/>
      <c r="H146" s="345"/>
      <c r="I146" s="345"/>
      <c r="J146" s="345"/>
      <c r="K146" s="345"/>
      <c r="L146" s="345"/>
      <c r="M146" s="345"/>
      <c r="N146" s="345"/>
      <c r="O146" s="345"/>
      <c r="P146" s="345"/>
      <c r="Q146" s="345"/>
    </row>
    <row r="147" spans="4:17" ht="12" customHeight="1" x14ac:dyDescent="0.2">
      <c r="D147" s="345"/>
      <c r="E147" s="345"/>
      <c r="F147" s="345"/>
      <c r="G147" s="345"/>
      <c r="H147" s="345"/>
      <c r="I147" s="345"/>
      <c r="J147" s="345"/>
      <c r="K147" s="345"/>
      <c r="L147" s="345"/>
      <c r="M147" s="345"/>
      <c r="N147" s="345"/>
      <c r="O147" s="345"/>
      <c r="P147" s="345"/>
      <c r="Q147" s="345"/>
    </row>
    <row r="148" spans="4:17" ht="12" customHeight="1" x14ac:dyDescent="0.2">
      <c r="D148" s="345"/>
      <c r="E148" s="345"/>
      <c r="F148" s="345"/>
      <c r="G148" s="345"/>
      <c r="H148" s="345"/>
      <c r="I148" s="345"/>
      <c r="J148" s="345"/>
      <c r="K148" s="345"/>
      <c r="L148" s="345"/>
      <c r="M148" s="345"/>
      <c r="N148" s="345"/>
      <c r="O148" s="345"/>
      <c r="P148" s="345"/>
      <c r="Q148" s="345"/>
    </row>
    <row r="149" spans="4:17" ht="12" customHeight="1" x14ac:dyDescent="0.2">
      <c r="D149" s="345"/>
      <c r="E149" s="345"/>
      <c r="F149" s="345"/>
      <c r="G149" s="345"/>
      <c r="H149" s="345"/>
      <c r="I149" s="345"/>
      <c r="J149" s="345"/>
      <c r="K149" s="345"/>
      <c r="L149" s="345"/>
      <c r="M149" s="345"/>
      <c r="N149" s="345"/>
      <c r="O149" s="345"/>
      <c r="P149" s="345"/>
      <c r="Q149" s="345"/>
    </row>
    <row r="150" spans="4:17" ht="12" customHeight="1" x14ac:dyDescent="0.2">
      <c r="D150" s="345"/>
      <c r="E150" s="345"/>
      <c r="F150" s="345"/>
      <c r="G150" s="345"/>
      <c r="H150" s="345"/>
      <c r="I150" s="345"/>
      <c r="J150" s="345"/>
      <c r="K150" s="345"/>
      <c r="L150" s="345"/>
      <c r="M150" s="345"/>
      <c r="N150" s="345"/>
      <c r="O150" s="345"/>
      <c r="P150" s="345"/>
      <c r="Q150" s="345"/>
    </row>
    <row r="151" spans="4:17" ht="12" customHeight="1" x14ac:dyDescent="0.2">
      <c r="D151" s="345"/>
      <c r="E151" s="345"/>
      <c r="F151" s="345"/>
      <c r="G151" s="345"/>
      <c r="H151" s="345"/>
      <c r="I151" s="345"/>
      <c r="J151" s="345"/>
      <c r="K151" s="345"/>
      <c r="L151" s="345"/>
      <c r="M151" s="345"/>
      <c r="N151" s="345"/>
      <c r="O151" s="345"/>
      <c r="P151" s="345"/>
      <c r="Q151" s="345"/>
    </row>
    <row r="152" spans="4:17" ht="12" customHeight="1" x14ac:dyDescent="0.2">
      <c r="D152" s="345"/>
      <c r="E152" s="345"/>
      <c r="F152" s="345"/>
      <c r="G152" s="345"/>
      <c r="H152" s="345"/>
      <c r="I152" s="345"/>
      <c r="J152" s="345"/>
      <c r="K152" s="345"/>
      <c r="L152" s="345"/>
      <c r="M152" s="345"/>
      <c r="N152" s="345"/>
      <c r="O152" s="345"/>
      <c r="P152" s="345"/>
      <c r="Q152" s="345"/>
    </row>
    <row r="153" spans="4:17" ht="12" customHeight="1" x14ac:dyDescent="0.2">
      <c r="D153" s="345"/>
      <c r="E153" s="345"/>
      <c r="F153" s="345"/>
      <c r="G153" s="345"/>
      <c r="H153" s="345"/>
      <c r="I153" s="345"/>
      <c r="J153" s="345"/>
      <c r="K153" s="345"/>
      <c r="L153" s="345"/>
      <c r="M153" s="345"/>
      <c r="N153" s="345"/>
      <c r="O153" s="345"/>
      <c r="P153" s="345"/>
      <c r="Q153" s="345"/>
    </row>
    <row r="154" spans="4:17" ht="12" customHeight="1" x14ac:dyDescent="0.2">
      <c r="D154" s="345"/>
      <c r="E154" s="345"/>
      <c r="F154" s="345"/>
      <c r="G154" s="345"/>
      <c r="H154" s="345"/>
      <c r="I154" s="345"/>
      <c r="J154" s="345"/>
      <c r="K154" s="345"/>
      <c r="L154" s="345"/>
      <c r="M154" s="345"/>
      <c r="N154" s="345"/>
      <c r="O154" s="345"/>
      <c r="P154" s="345"/>
      <c r="Q154" s="345"/>
    </row>
    <row r="155" spans="4:17" ht="12" customHeight="1" x14ac:dyDescent="0.2">
      <c r="D155" s="345"/>
      <c r="E155" s="345"/>
      <c r="F155" s="345"/>
      <c r="G155" s="345"/>
      <c r="H155" s="345"/>
      <c r="I155" s="345"/>
      <c r="J155" s="345"/>
      <c r="K155" s="345"/>
      <c r="L155" s="345"/>
      <c r="M155" s="345"/>
      <c r="N155" s="345"/>
      <c r="O155" s="345"/>
      <c r="P155" s="345"/>
      <c r="Q155" s="345"/>
    </row>
    <row r="156" spans="4:17" ht="12" customHeight="1" x14ac:dyDescent="0.2">
      <c r="D156" s="345"/>
      <c r="E156" s="345"/>
      <c r="F156" s="345"/>
      <c r="G156" s="345"/>
      <c r="H156" s="345"/>
      <c r="I156" s="345"/>
      <c r="J156" s="345"/>
      <c r="K156" s="345"/>
      <c r="L156" s="345"/>
      <c r="M156" s="345"/>
      <c r="N156" s="345"/>
      <c r="O156" s="345"/>
      <c r="P156" s="345"/>
      <c r="Q156" s="345"/>
    </row>
    <row r="157" spans="4:17" ht="12" customHeight="1" x14ac:dyDescent="0.2">
      <c r="D157" s="345"/>
      <c r="E157" s="345"/>
      <c r="F157" s="345"/>
      <c r="G157" s="345"/>
      <c r="H157" s="345"/>
      <c r="I157" s="345"/>
      <c r="J157" s="345"/>
      <c r="K157" s="345"/>
      <c r="L157" s="345"/>
      <c r="M157" s="345"/>
      <c r="N157" s="345"/>
      <c r="O157" s="345"/>
      <c r="P157" s="345"/>
      <c r="Q157" s="345"/>
    </row>
    <row r="158" spans="4:17" ht="12" customHeight="1" x14ac:dyDescent="0.2">
      <c r="D158" s="345"/>
      <c r="E158" s="345"/>
      <c r="F158" s="345"/>
      <c r="G158" s="345"/>
      <c r="H158" s="345"/>
      <c r="I158" s="345"/>
      <c r="J158" s="345"/>
      <c r="K158" s="345"/>
      <c r="L158" s="345"/>
      <c r="M158" s="345"/>
      <c r="N158" s="345"/>
      <c r="O158" s="345"/>
      <c r="P158" s="345"/>
      <c r="Q158" s="345"/>
    </row>
    <row r="159" spans="4:17" ht="12" customHeight="1" x14ac:dyDescent="0.2">
      <c r="D159" s="345"/>
      <c r="E159" s="345"/>
      <c r="F159" s="345"/>
      <c r="G159" s="345"/>
      <c r="H159" s="345"/>
      <c r="I159" s="345"/>
      <c r="J159" s="345"/>
      <c r="K159" s="345"/>
      <c r="L159" s="345"/>
      <c r="M159" s="345"/>
      <c r="N159" s="345"/>
      <c r="O159" s="345"/>
      <c r="P159" s="345"/>
      <c r="Q159" s="345"/>
    </row>
    <row r="160" spans="4:17" ht="12" customHeight="1" x14ac:dyDescent="0.2">
      <c r="D160" s="345"/>
      <c r="E160" s="345"/>
      <c r="F160" s="345"/>
      <c r="G160" s="345"/>
      <c r="H160" s="345"/>
      <c r="I160" s="345"/>
      <c r="J160" s="345"/>
      <c r="K160" s="345"/>
      <c r="L160" s="345"/>
      <c r="M160" s="345"/>
      <c r="N160" s="345"/>
      <c r="O160" s="345"/>
      <c r="P160" s="345"/>
      <c r="Q160" s="345"/>
    </row>
    <row r="161" spans="4:17" ht="12" customHeight="1" x14ac:dyDescent="0.2">
      <c r="D161" s="345"/>
      <c r="E161" s="345"/>
      <c r="F161" s="345"/>
      <c r="G161" s="345"/>
      <c r="H161" s="345"/>
      <c r="I161" s="345"/>
      <c r="J161" s="345"/>
      <c r="K161" s="345"/>
      <c r="L161" s="345"/>
      <c r="M161" s="345"/>
      <c r="N161" s="345"/>
      <c r="O161" s="345"/>
      <c r="P161" s="345"/>
      <c r="Q161" s="345"/>
    </row>
    <row r="162" spans="4:17" ht="12" customHeight="1" x14ac:dyDescent="0.2">
      <c r="D162" s="345"/>
      <c r="E162" s="345"/>
      <c r="F162" s="345"/>
      <c r="G162" s="345"/>
      <c r="H162" s="345"/>
      <c r="I162" s="345"/>
      <c r="J162" s="345"/>
      <c r="K162" s="345"/>
      <c r="L162" s="345"/>
      <c r="M162" s="345"/>
      <c r="N162" s="345"/>
      <c r="O162" s="345"/>
      <c r="P162" s="345"/>
      <c r="Q162" s="345"/>
    </row>
    <row r="163" spans="4:17" ht="12" customHeight="1" x14ac:dyDescent="0.2">
      <c r="D163" s="345"/>
      <c r="E163" s="345"/>
      <c r="F163" s="345"/>
      <c r="G163" s="345"/>
      <c r="H163" s="345"/>
      <c r="I163" s="345"/>
      <c r="J163" s="345"/>
      <c r="K163" s="345"/>
      <c r="L163" s="345"/>
      <c r="M163" s="345"/>
      <c r="N163" s="345"/>
      <c r="O163" s="345"/>
      <c r="P163" s="345"/>
      <c r="Q163" s="345"/>
    </row>
    <row r="164" spans="4:17" ht="12" customHeight="1" x14ac:dyDescent="0.2">
      <c r="D164" s="345"/>
      <c r="E164" s="345"/>
      <c r="F164" s="345"/>
      <c r="G164" s="345"/>
      <c r="H164" s="345"/>
      <c r="I164" s="345"/>
      <c r="J164" s="345"/>
      <c r="K164" s="345"/>
      <c r="L164" s="345"/>
      <c r="M164" s="345"/>
      <c r="N164" s="345"/>
      <c r="O164" s="345"/>
      <c r="P164" s="345"/>
      <c r="Q164" s="345"/>
    </row>
    <row r="165" spans="4:17" ht="12" customHeight="1" x14ac:dyDescent="0.2">
      <c r="D165" s="345"/>
      <c r="E165" s="345"/>
      <c r="F165" s="345"/>
      <c r="G165" s="345"/>
      <c r="H165" s="345"/>
      <c r="I165" s="345"/>
      <c r="J165" s="345"/>
      <c r="K165" s="345"/>
      <c r="L165" s="345"/>
      <c r="M165" s="345"/>
      <c r="N165" s="345"/>
      <c r="O165" s="345"/>
      <c r="P165" s="345"/>
      <c r="Q165" s="345"/>
    </row>
    <row r="166" spans="4:17" ht="12" customHeight="1" x14ac:dyDescent="0.2">
      <c r="D166" s="345"/>
      <c r="E166" s="345"/>
      <c r="F166" s="345"/>
      <c r="G166" s="345"/>
      <c r="H166" s="345"/>
      <c r="I166" s="345"/>
      <c r="J166" s="345"/>
      <c r="K166" s="345"/>
      <c r="L166" s="345"/>
      <c r="M166" s="345"/>
      <c r="N166" s="345"/>
      <c r="O166" s="345"/>
      <c r="P166" s="345"/>
      <c r="Q166" s="345"/>
    </row>
    <row r="167" spans="4:17" ht="12" customHeight="1" x14ac:dyDescent="0.2">
      <c r="D167" s="345"/>
      <c r="E167" s="345"/>
      <c r="F167" s="345"/>
      <c r="G167" s="345"/>
      <c r="H167" s="345"/>
      <c r="I167" s="345"/>
      <c r="J167" s="345"/>
      <c r="K167" s="345"/>
      <c r="L167" s="345"/>
      <c r="M167" s="345"/>
      <c r="N167" s="345"/>
      <c r="O167" s="345"/>
      <c r="P167" s="345"/>
      <c r="Q167" s="345"/>
    </row>
    <row r="168" spans="4:17" ht="12" customHeight="1" x14ac:dyDescent="0.2">
      <c r="D168" s="345"/>
      <c r="E168" s="345"/>
      <c r="F168" s="345"/>
      <c r="G168" s="345"/>
      <c r="H168" s="345"/>
      <c r="I168" s="345"/>
      <c r="J168" s="345"/>
      <c r="K168" s="345"/>
      <c r="L168" s="345"/>
      <c r="M168" s="345"/>
      <c r="N168" s="345"/>
      <c r="O168" s="345"/>
      <c r="P168" s="345"/>
      <c r="Q168" s="345"/>
    </row>
    <row r="169" spans="4:17" ht="12" customHeight="1" x14ac:dyDescent="0.2">
      <c r="D169" s="345"/>
      <c r="E169" s="345"/>
      <c r="F169" s="345"/>
      <c r="G169" s="345"/>
      <c r="H169" s="345"/>
      <c r="I169" s="345"/>
      <c r="J169" s="345"/>
      <c r="K169" s="345"/>
      <c r="L169" s="345"/>
      <c r="M169" s="345"/>
      <c r="N169" s="345"/>
      <c r="O169" s="345"/>
      <c r="P169" s="345"/>
      <c r="Q169" s="345"/>
    </row>
    <row r="170" spans="4:17" ht="12" customHeight="1" x14ac:dyDescent="0.2">
      <c r="D170" s="345"/>
      <c r="E170" s="345"/>
      <c r="F170" s="345"/>
      <c r="G170" s="345"/>
      <c r="H170" s="345"/>
      <c r="I170" s="345"/>
      <c r="J170" s="345"/>
      <c r="K170" s="345"/>
      <c r="L170" s="345"/>
      <c r="M170" s="345"/>
      <c r="N170" s="345"/>
      <c r="O170" s="345"/>
      <c r="P170" s="345"/>
      <c r="Q170" s="345"/>
    </row>
    <row r="171" spans="4:17" ht="12" customHeight="1" x14ac:dyDescent="0.2">
      <c r="D171" s="345"/>
      <c r="E171" s="345"/>
      <c r="F171" s="345"/>
      <c r="G171" s="345"/>
      <c r="H171" s="345"/>
      <c r="I171" s="345"/>
      <c r="J171" s="345"/>
      <c r="K171" s="345"/>
      <c r="L171" s="345"/>
      <c r="M171" s="345"/>
      <c r="N171" s="345"/>
      <c r="O171" s="345"/>
      <c r="P171" s="345"/>
      <c r="Q171" s="345"/>
    </row>
    <row r="172" spans="4:17" ht="12" customHeight="1" x14ac:dyDescent="0.2">
      <c r="D172" s="345"/>
      <c r="E172" s="345"/>
      <c r="F172" s="345"/>
      <c r="G172" s="345"/>
      <c r="H172" s="345"/>
      <c r="I172" s="345"/>
      <c r="J172" s="345"/>
      <c r="K172" s="345"/>
      <c r="L172" s="345"/>
      <c r="M172" s="345"/>
      <c r="N172" s="345"/>
      <c r="O172" s="345"/>
      <c r="P172" s="345"/>
      <c r="Q172" s="345"/>
    </row>
    <row r="173" spans="4:17" ht="12" customHeight="1" x14ac:dyDescent="0.2">
      <c r="D173" s="345"/>
      <c r="E173" s="345"/>
      <c r="F173" s="345"/>
      <c r="G173" s="345"/>
      <c r="H173" s="345"/>
      <c r="I173" s="345"/>
      <c r="J173" s="345"/>
      <c r="K173" s="345"/>
      <c r="L173" s="345"/>
      <c r="M173" s="345"/>
      <c r="N173" s="345"/>
      <c r="O173" s="345"/>
      <c r="P173" s="345"/>
      <c r="Q173" s="345"/>
    </row>
    <row r="174" spans="4:17" ht="12" customHeight="1" x14ac:dyDescent="0.2">
      <c r="D174" s="345"/>
      <c r="E174" s="345"/>
      <c r="F174" s="345"/>
      <c r="G174" s="345"/>
      <c r="H174" s="345"/>
      <c r="I174" s="345"/>
      <c r="J174" s="345"/>
      <c r="K174" s="345"/>
      <c r="L174" s="345"/>
      <c r="M174" s="345"/>
      <c r="N174" s="345"/>
      <c r="O174" s="345"/>
      <c r="P174" s="345"/>
      <c r="Q174" s="345"/>
    </row>
    <row r="175" spans="4:17" ht="12" customHeight="1" x14ac:dyDescent="0.2">
      <c r="D175" s="345"/>
      <c r="E175" s="345"/>
      <c r="F175" s="345"/>
      <c r="G175" s="345"/>
      <c r="H175" s="345"/>
      <c r="I175" s="345"/>
      <c r="J175" s="345"/>
      <c r="K175" s="345"/>
      <c r="L175" s="345"/>
      <c r="M175" s="345"/>
      <c r="N175" s="345"/>
      <c r="O175" s="345"/>
      <c r="P175" s="345"/>
      <c r="Q175" s="345"/>
    </row>
    <row r="176" spans="4:17" ht="12" customHeight="1" x14ac:dyDescent="0.2">
      <c r="D176" s="345"/>
      <c r="E176" s="345"/>
      <c r="F176" s="345"/>
      <c r="G176" s="345"/>
      <c r="H176" s="345"/>
      <c r="I176" s="345"/>
      <c r="J176" s="345"/>
      <c r="K176" s="345"/>
      <c r="L176" s="345"/>
      <c r="M176" s="345"/>
      <c r="N176" s="345"/>
      <c r="O176" s="345"/>
      <c r="P176" s="345"/>
      <c r="Q176" s="345"/>
    </row>
    <row r="177" spans="4:17" ht="12" customHeight="1" x14ac:dyDescent="0.2">
      <c r="D177" s="345"/>
      <c r="E177" s="345"/>
      <c r="F177" s="345"/>
      <c r="G177" s="345"/>
      <c r="H177" s="345"/>
      <c r="I177" s="345"/>
      <c r="J177" s="345"/>
      <c r="K177" s="345"/>
      <c r="L177" s="345"/>
      <c r="M177" s="345"/>
      <c r="N177" s="345"/>
      <c r="O177" s="345"/>
      <c r="P177" s="345"/>
      <c r="Q177" s="345"/>
    </row>
    <row r="178" spans="4:17" ht="12" customHeight="1" x14ac:dyDescent="0.2">
      <c r="D178" s="345"/>
      <c r="E178" s="345"/>
      <c r="F178" s="345"/>
      <c r="G178" s="345"/>
      <c r="H178" s="345"/>
      <c r="I178" s="345"/>
      <c r="J178" s="345"/>
      <c r="K178" s="345"/>
      <c r="L178" s="345"/>
      <c r="M178" s="345"/>
      <c r="N178" s="345"/>
      <c r="O178" s="345"/>
      <c r="P178" s="345"/>
      <c r="Q178" s="345"/>
    </row>
    <row r="179" spans="4:17" ht="12" customHeight="1" x14ac:dyDescent="0.2">
      <c r="D179" s="345"/>
      <c r="E179" s="345"/>
      <c r="F179" s="345"/>
      <c r="G179" s="345"/>
      <c r="H179" s="345"/>
      <c r="I179" s="345"/>
      <c r="J179" s="345"/>
      <c r="K179" s="345"/>
      <c r="L179" s="345"/>
      <c r="M179" s="345"/>
      <c r="N179" s="345"/>
      <c r="O179" s="345"/>
      <c r="P179" s="345"/>
      <c r="Q179" s="345"/>
    </row>
    <row r="180" spans="4:17" ht="12" customHeight="1" x14ac:dyDescent="0.2">
      <c r="D180" s="345"/>
      <c r="E180" s="345"/>
      <c r="F180" s="345"/>
      <c r="G180" s="345"/>
      <c r="H180" s="345"/>
      <c r="I180" s="345"/>
      <c r="J180" s="345"/>
      <c r="K180" s="345"/>
      <c r="L180" s="345"/>
      <c r="M180" s="345"/>
      <c r="N180" s="345"/>
      <c r="O180" s="345"/>
      <c r="P180" s="345"/>
      <c r="Q180" s="345"/>
    </row>
    <row r="181" spans="4:17" ht="12" customHeight="1" x14ac:dyDescent="0.2">
      <c r="D181" s="345"/>
      <c r="E181" s="345"/>
      <c r="F181" s="345"/>
      <c r="G181" s="345"/>
      <c r="H181" s="345"/>
      <c r="I181" s="345"/>
      <c r="J181" s="345"/>
      <c r="K181" s="345"/>
      <c r="L181" s="345"/>
      <c r="M181" s="345"/>
      <c r="N181" s="345"/>
      <c r="O181" s="345"/>
      <c r="P181" s="345"/>
      <c r="Q181" s="345"/>
    </row>
    <row r="182" spans="4:17" ht="12" customHeight="1" x14ac:dyDescent="0.2">
      <c r="D182" s="345"/>
      <c r="E182" s="345"/>
      <c r="F182" s="345"/>
      <c r="G182" s="345"/>
      <c r="H182" s="345"/>
      <c r="I182" s="345"/>
      <c r="J182" s="345"/>
      <c r="K182" s="345"/>
      <c r="L182" s="345"/>
      <c r="M182" s="345"/>
      <c r="N182" s="345"/>
      <c r="O182" s="345"/>
      <c r="P182" s="345"/>
      <c r="Q182" s="345"/>
    </row>
    <row r="183" spans="4:17" ht="12" customHeight="1" x14ac:dyDescent="0.2">
      <c r="D183" s="345"/>
      <c r="E183" s="345"/>
      <c r="F183" s="345"/>
      <c r="G183" s="345"/>
      <c r="H183" s="345"/>
      <c r="I183" s="345"/>
      <c r="J183" s="345"/>
      <c r="K183" s="345"/>
      <c r="L183" s="345"/>
      <c r="M183" s="345"/>
      <c r="N183" s="345"/>
      <c r="O183" s="345"/>
      <c r="P183" s="345"/>
      <c r="Q183" s="345"/>
    </row>
    <row r="184" spans="4:17" ht="12" customHeight="1" x14ac:dyDescent="0.2">
      <c r="D184" s="345"/>
      <c r="E184" s="345"/>
      <c r="F184" s="345"/>
      <c r="G184" s="345"/>
      <c r="H184" s="345"/>
      <c r="I184" s="345"/>
      <c r="J184" s="345"/>
      <c r="K184" s="345"/>
      <c r="L184" s="345"/>
      <c r="M184" s="345"/>
      <c r="N184" s="345"/>
      <c r="O184" s="345"/>
      <c r="P184" s="345"/>
      <c r="Q184" s="345"/>
    </row>
    <row r="185" spans="4:17" ht="12" customHeight="1" x14ac:dyDescent="0.2">
      <c r="D185" s="345"/>
      <c r="E185" s="345"/>
      <c r="F185" s="345"/>
      <c r="G185" s="345"/>
      <c r="H185" s="345"/>
      <c r="I185" s="345"/>
      <c r="J185" s="345"/>
      <c r="K185" s="345"/>
      <c r="L185" s="345"/>
      <c r="M185" s="345"/>
      <c r="N185" s="345"/>
      <c r="O185" s="345"/>
      <c r="P185" s="345"/>
      <c r="Q185" s="345"/>
    </row>
    <row r="186" spans="4:17" ht="12" customHeight="1" x14ac:dyDescent="0.2">
      <c r="D186" s="345"/>
      <c r="E186" s="345"/>
      <c r="F186" s="345"/>
      <c r="G186" s="345"/>
      <c r="H186" s="345"/>
      <c r="I186" s="345"/>
      <c r="J186" s="345"/>
      <c r="K186" s="345"/>
      <c r="L186" s="345"/>
      <c r="M186" s="345"/>
      <c r="N186" s="345"/>
      <c r="O186" s="345"/>
      <c r="P186" s="345"/>
      <c r="Q186" s="345"/>
    </row>
    <row r="187" spans="4:17" ht="12" customHeight="1" x14ac:dyDescent="0.2">
      <c r="D187" s="345"/>
      <c r="E187" s="345"/>
      <c r="F187" s="345"/>
      <c r="G187" s="345"/>
      <c r="H187" s="345"/>
      <c r="I187" s="345"/>
      <c r="J187" s="345"/>
      <c r="K187" s="345"/>
      <c r="L187" s="345"/>
      <c r="M187" s="345"/>
      <c r="N187" s="345"/>
      <c r="O187" s="345"/>
      <c r="P187" s="345"/>
      <c r="Q187" s="345"/>
    </row>
    <row r="188" spans="4:17" ht="12" customHeight="1" x14ac:dyDescent="0.2">
      <c r="D188" s="345"/>
      <c r="E188" s="345"/>
      <c r="F188" s="345"/>
      <c r="G188" s="345"/>
      <c r="H188" s="345"/>
      <c r="I188" s="345"/>
      <c r="J188" s="345"/>
      <c r="K188" s="345"/>
      <c r="L188" s="345"/>
      <c r="M188" s="345"/>
      <c r="N188" s="345"/>
      <c r="O188" s="345"/>
      <c r="P188" s="345"/>
      <c r="Q188" s="345"/>
    </row>
    <row r="189" spans="4:17" ht="12" customHeight="1" x14ac:dyDescent="0.2">
      <c r="D189" s="345"/>
      <c r="E189" s="345"/>
      <c r="F189" s="345"/>
      <c r="G189" s="345"/>
      <c r="H189" s="345"/>
      <c r="I189" s="345"/>
      <c r="J189" s="345"/>
      <c r="K189" s="345"/>
      <c r="L189" s="345"/>
      <c r="M189" s="345"/>
      <c r="N189" s="345"/>
      <c r="O189" s="345"/>
      <c r="P189" s="345"/>
      <c r="Q189" s="345"/>
    </row>
    <row r="190" spans="4:17" ht="12" customHeight="1" x14ac:dyDescent="0.2">
      <c r="D190" s="345"/>
      <c r="E190" s="345"/>
      <c r="F190" s="345"/>
      <c r="G190" s="345"/>
      <c r="H190" s="345"/>
      <c r="I190" s="345"/>
      <c r="J190" s="345"/>
      <c r="K190" s="345"/>
      <c r="L190" s="345"/>
      <c r="M190" s="345"/>
      <c r="N190" s="345"/>
      <c r="O190" s="345"/>
      <c r="P190" s="345"/>
      <c r="Q190" s="345"/>
    </row>
    <row r="191" spans="4:17" ht="12" customHeight="1" x14ac:dyDescent="0.2">
      <c r="D191" s="345"/>
      <c r="E191" s="345"/>
      <c r="F191" s="345"/>
      <c r="G191" s="345"/>
      <c r="H191" s="345"/>
      <c r="I191" s="345"/>
      <c r="J191" s="345"/>
      <c r="K191" s="345"/>
      <c r="L191" s="345"/>
      <c r="M191" s="345"/>
      <c r="N191" s="345"/>
      <c r="O191" s="345"/>
      <c r="P191" s="345"/>
      <c r="Q191" s="345"/>
    </row>
    <row r="192" spans="4:17" ht="12" customHeight="1" x14ac:dyDescent="0.2">
      <c r="D192" s="345"/>
      <c r="E192" s="345"/>
      <c r="F192" s="345"/>
      <c r="G192" s="345"/>
      <c r="H192" s="345"/>
      <c r="I192" s="345"/>
      <c r="J192" s="345"/>
      <c r="K192" s="345"/>
      <c r="L192" s="345"/>
      <c r="M192" s="345"/>
      <c r="N192" s="345"/>
      <c r="O192" s="345"/>
      <c r="P192" s="345"/>
      <c r="Q192" s="345"/>
    </row>
    <row r="193" spans="4:17" ht="12" customHeight="1" x14ac:dyDescent="0.2">
      <c r="D193" s="345"/>
      <c r="E193" s="345"/>
      <c r="F193" s="345"/>
      <c r="G193" s="345"/>
      <c r="H193" s="345"/>
      <c r="I193" s="345"/>
      <c r="J193" s="345"/>
      <c r="K193" s="345"/>
      <c r="L193" s="345"/>
      <c r="M193" s="345"/>
      <c r="N193" s="345"/>
      <c r="O193" s="345"/>
      <c r="P193" s="345"/>
      <c r="Q193" s="345"/>
    </row>
    <row r="194" spans="4:17" ht="12" customHeight="1" x14ac:dyDescent="0.2">
      <c r="D194" s="345"/>
      <c r="E194" s="345"/>
      <c r="F194" s="345"/>
      <c r="G194" s="345"/>
      <c r="H194" s="345"/>
      <c r="I194" s="345"/>
      <c r="J194" s="345"/>
      <c r="K194" s="345"/>
      <c r="L194" s="345"/>
      <c r="M194" s="345"/>
      <c r="N194" s="345"/>
      <c r="O194" s="345"/>
      <c r="P194" s="345"/>
      <c r="Q194" s="345"/>
    </row>
    <row r="195" spans="4:17" ht="12" customHeight="1" x14ac:dyDescent="0.2">
      <c r="D195" s="345"/>
      <c r="E195" s="345"/>
      <c r="F195" s="345"/>
      <c r="G195" s="345"/>
      <c r="H195" s="345"/>
      <c r="I195" s="345"/>
      <c r="J195" s="345"/>
      <c r="K195" s="345"/>
      <c r="L195" s="345"/>
      <c r="M195" s="345"/>
      <c r="N195" s="345"/>
      <c r="O195" s="345"/>
      <c r="P195" s="345"/>
      <c r="Q195" s="345"/>
    </row>
    <row r="196" spans="4:17" ht="12" customHeight="1" x14ac:dyDescent="0.2">
      <c r="D196" s="345"/>
      <c r="E196" s="345"/>
      <c r="F196" s="345"/>
      <c r="G196" s="345"/>
      <c r="H196" s="345"/>
      <c r="I196" s="345"/>
      <c r="J196" s="345"/>
      <c r="K196" s="345"/>
      <c r="L196" s="345"/>
      <c r="M196" s="345"/>
      <c r="N196" s="345"/>
      <c r="O196" s="345"/>
      <c r="P196" s="345"/>
      <c r="Q196" s="345"/>
    </row>
    <row r="197" spans="4:17" ht="12" customHeight="1" x14ac:dyDescent="0.2">
      <c r="D197" s="345"/>
      <c r="E197" s="345"/>
      <c r="F197" s="345"/>
      <c r="G197" s="345"/>
      <c r="H197" s="345"/>
      <c r="I197" s="345"/>
      <c r="J197" s="345"/>
      <c r="K197" s="345"/>
      <c r="L197" s="345"/>
      <c r="M197" s="345"/>
      <c r="N197" s="345"/>
      <c r="O197" s="345"/>
      <c r="P197" s="345"/>
      <c r="Q197" s="345"/>
    </row>
    <row r="198" spans="4:17" ht="12" customHeight="1" x14ac:dyDescent="0.2">
      <c r="D198" s="345"/>
      <c r="E198" s="345"/>
      <c r="F198" s="345"/>
      <c r="G198" s="345"/>
      <c r="H198" s="345"/>
      <c r="I198" s="345"/>
      <c r="J198" s="345"/>
      <c r="K198" s="345"/>
      <c r="L198" s="345"/>
      <c r="M198" s="345"/>
      <c r="N198" s="345"/>
      <c r="O198" s="345"/>
      <c r="P198" s="345"/>
      <c r="Q198" s="345"/>
    </row>
    <row r="199" spans="4:17" ht="12" customHeight="1" x14ac:dyDescent="0.2">
      <c r="D199" s="345"/>
      <c r="E199" s="345"/>
      <c r="F199" s="345"/>
      <c r="G199" s="345"/>
      <c r="H199" s="345"/>
      <c r="I199" s="345"/>
      <c r="J199" s="345"/>
      <c r="K199" s="345"/>
      <c r="L199" s="345"/>
      <c r="M199" s="345"/>
      <c r="N199" s="345"/>
      <c r="O199" s="345"/>
      <c r="P199" s="345"/>
      <c r="Q199" s="345"/>
    </row>
    <row r="200" spans="4:17" ht="12" customHeight="1" x14ac:dyDescent="0.2">
      <c r="D200" s="345"/>
      <c r="E200" s="345"/>
      <c r="F200" s="345"/>
      <c r="G200" s="345"/>
      <c r="H200" s="345"/>
      <c r="I200" s="345"/>
      <c r="J200" s="345"/>
      <c r="K200" s="345"/>
      <c r="L200" s="345"/>
      <c r="M200" s="345"/>
      <c r="N200" s="345"/>
      <c r="O200" s="345"/>
      <c r="P200" s="345"/>
      <c r="Q200" s="345"/>
    </row>
    <row r="201" spans="4:17" ht="12" customHeight="1" x14ac:dyDescent="0.2">
      <c r="D201" s="345"/>
      <c r="E201" s="345"/>
      <c r="F201" s="345"/>
      <c r="G201" s="345"/>
      <c r="H201" s="345"/>
      <c r="I201" s="345"/>
      <c r="J201" s="345"/>
      <c r="K201" s="345"/>
      <c r="L201" s="345"/>
      <c r="M201" s="345"/>
      <c r="N201" s="345"/>
      <c r="O201" s="345"/>
      <c r="P201" s="345"/>
      <c r="Q201" s="345"/>
    </row>
    <row r="202" spans="4:17" ht="12" customHeight="1" x14ac:dyDescent="0.2">
      <c r="D202" s="345"/>
      <c r="E202" s="345"/>
      <c r="F202" s="345"/>
      <c r="G202" s="345"/>
      <c r="H202" s="345"/>
      <c r="I202" s="345"/>
      <c r="J202" s="345"/>
      <c r="K202" s="345"/>
      <c r="L202" s="345"/>
      <c r="M202" s="345"/>
      <c r="N202" s="345"/>
      <c r="O202" s="345"/>
      <c r="P202" s="345"/>
      <c r="Q202" s="345"/>
    </row>
    <row r="203" spans="4:17" ht="12" customHeight="1" x14ac:dyDescent="0.2">
      <c r="D203" s="345"/>
      <c r="E203" s="345"/>
      <c r="F203" s="345"/>
      <c r="G203" s="345"/>
      <c r="H203" s="345"/>
      <c r="I203" s="345"/>
      <c r="J203" s="345"/>
      <c r="K203" s="345"/>
      <c r="L203" s="345"/>
      <c r="M203" s="345"/>
      <c r="N203" s="345"/>
      <c r="O203" s="345"/>
      <c r="P203" s="345"/>
      <c r="Q203" s="345"/>
    </row>
    <row r="204" spans="4:17" ht="12" customHeight="1" x14ac:dyDescent="0.2">
      <c r="D204" s="345"/>
      <c r="E204" s="345"/>
      <c r="F204" s="345"/>
      <c r="G204" s="345"/>
      <c r="H204" s="345"/>
      <c r="I204" s="345"/>
      <c r="J204" s="345"/>
      <c r="K204" s="345"/>
      <c r="L204" s="345"/>
      <c r="M204" s="345"/>
      <c r="N204" s="345"/>
      <c r="O204" s="345"/>
      <c r="P204" s="345"/>
      <c r="Q204" s="345"/>
    </row>
    <row r="205" spans="4:17" ht="12" customHeight="1" x14ac:dyDescent="0.2">
      <c r="D205" s="345"/>
      <c r="E205" s="345"/>
      <c r="F205" s="345"/>
      <c r="G205" s="345"/>
      <c r="H205" s="345"/>
      <c r="I205" s="345"/>
      <c r="J205" s="345"/>
      <c r="K205" s="345"/>
      <c r="L205" s="345"/>
      <c r="M205" s="345"/>
      <c r="N205" s="345"/>
      <c r="O205" s="345"/>
      <c r="P205" s="345"/>
      <c r="Q205" s="345"/>
    </row>
    <row r="206" spans="4:17" ht="12" customHeight="1" x14ac:dyDescent="0.2">
      <c r="D206" s="345"/>
      <c r="E206" s="345"/>
      <c r="F206" s="345"/>
      <c r="G206" s="345"/>
      <c r="H206" s="345"/>
      <c r="I206" s="345"/>
      <c r="J206" s="345"/>
      <c r="K206" s="345"/>
      <c r="L206" s="345"/>
      <c r="M206" s="345"/>
      <c r="N206" s="345"/>
      <c r="O206" s="345"/>
      <c r="P206" s="345"/>
      <c r="Q206" s="345"/>
    </row>
    <row r="207" spans="4:17" ht="12" customHeight="1" x14ac:dyDescent="0.2">
      <c r="D207" s="345"/>
      <c r="E207" s="345"/>
      <c r="F207" s="345"/>
      <c r="G207" s="345"/>
      <c r="H207" s="345"/>
      <c r="I207" s="345"/>
      <c r="J207" s="345"/>
      <c r="K207" s="345"/>
      <c r="L207" s="345"/>
      <c r="M207" s="345"/>
      <c r="N207" s="345"/>
      <c r="O207" s="345"/>
      <c r="P207" s="345"/>
      <c r="Q207" s="345"/>
    </row>
    <row r="208" spans="4:17" ht="12" customHeight="1" x14ac:dyDescent="0.2">
      <c r="D208" s="345"/>
      <c r="E208" s="345"/>
      <c r="F208" s="345"/>
      <c r="G208" s="345"/>
      <c r="H208" s="345"/>
      <c r="I208" s="345"/>
      <c r="J208" s="345"/>
      <c r="K208" s="345"/>
      <c r="L208" s="345"/>
      <c r="M208" s="345"/>
      <c r="N208" s="345"/>
      <c r="O208" s="345"/>
      <c r="P208" s="345"/>
      <c r="Q208" s="345"/>
    </row>
    <row r="209" spans="4:17" ht="12" customHeight="1" x14ac:dyDescent="0.2">
      <c r="D209" s="345"/>
      <c r="E209" s="345"/>
      <c r="F209" s="345"/>
      <c r="G209" s="345"/>
      <c r="H209" s="345"/>
      <c r="I209" s="345"/>
      <c r="J209" s="345"/>
      <c r="K209" s="345"/>
      <c r="L209" s="345"/>
      <c r="M209" s="345"/>
      <c r="N209" s="345"/>
      <c r="O209" s="345"/>
      <c r="P209" s="345"/>
      <c r="Q209" s="345"/>
    </row>
    <row r="210" spans="4:17" ht="12" customHeight="1" x14ac:dyDescent="0.2">
      <c r="D210" s="345"/>
      <c r="E210" s="345"/>
      <c r="F210" s="345"/>
      <c r="G210" s="345"/>
      <c r="H210" s="345"/>
      <c r="I210" s="345"/>
      <c r="J210" s="345"/>
      <c r="K210" s="345"/>
      <c r="L210" s="345"/>
      <c r="M210" s="345"/>
      <c r="N210" s="345"/>
      <c r="O210" s="345"/>
      <c r="P210" s="345"/>
      <c r="Q210" s="345"/>
    </row>
    <row r="211" spans="4:17" ht="12" customHeight="1" x14ac:dyDescent="0.2">
      <c r="D211" s="345"/>
      <c r="E211" s="345"/>
      <c r="F211" s="345"/>
      <c r="G211" s="345"/>
      <c r="H211" s="345"/>
      <c r="I211" s="345"/>
      <c r="J211" s="345"/>
      <c r="K211" s="345"/>
      <c r="L211" s="345"/>
      <c r="M211" s="345"/>
      <c r="N211" s="345"/>
      <c r="O211" s="345"/>
      <c r="P211" s="345"/>
      <c r="Q211" s="345"/>
    </row>
    <row r="212" spans="4:17" ht="12" customHeight="1" x14ac:dyDescent="0.2">
      <c r="E212" s="345"/>
      <c r="F212" s="345"/>
      <c r="G212" s="345"/>
      <c r="H212" s="345"/>
      <c r="I212" s="345"/>
      <c r="J212" s="345"/>
      <c r="K212" s="345"/>
      <c r="L212" s="345"/>
      <c r="M212" s="345"/>
      <c r="N212" s="345"/>
      <c r="O212" s="345"/>
      <c r="P212" s="345"/>
      <c r="Q212" s="345"/>
    </row>
    <row r="213" spans="4:17" ht="12" customHeight="1" x14ac:dyDescent="0.2">
      <c r="E213" s="345"/>
      <c r="F213" s="345"/>
      <c r="G213" s="345"/>
      <c r="H213" s="345"/>
      <c r="I213" s="345"/>
      <c r="J213" s="345"/>
      <c r="K213" s="345"/>
      <c r="L213" s="345"/>
      <c r="M213" s="345"/>
      <c r="N213" s="345"/>
      <c r="O213" s="345"/>
      <c r="P213" s="345"/>
      <c r="Q213" s="345"/>
    </row>
    <row r="214" spans="4:17" ht="12" customHeight="1" x14ac:dyDescent="0.2">
      <c r="E214" s="345"/>
      <c r="F214" s="345"/>
      <c r="G214" s="345"/>
      <c r="H214" s="345"/>
      <c r="I214" s="345"/>
      <c r="J214" s="345"/>
      <c r="K214" s="345"/>
      <c r="L214" s="345"/>
      <c r="M214" s="345"/>
      <c r="N214" s="345"/>
      <c r="O214" s="345"/>
      <c r="P214" s="345"/>
      <c r="Q214" s="345"/>
    </row>
    <row r="215" spans="4:17" ht="12" customHeight="1" x14ac:dyDescent="0.2">
      <c r="E215" s="345"/>
      <c r="F215" s="345"/>
      <c r="G215" s="345"/>
      <c r="H215" s="345"/>
      <c r="I215" s="345"/>
      <c r="J215" s="345"/>
      <c r="K215" s="345"/>
      <c r="L215" s="345"/>
      <c r="M215" s="345"/>
      <c r="N215" s="345"/>
      <c r="O215" s="345"/>
      <c r="P215" s="345"/>
      <c r="Q215" s="345"/>
    </row>
    <row r="216" spans="4:17" ht="12" customHeight="1" x14ac:dyDescent="0.2">
      <c r="E216" s="345"/>
      <c r="F216" s="345"/>
      <c r="G216" s="345"/>
      <c r="H216" s="345"/>
      <c r="I216" s="345"/>
      <c r="J216" s="345"/>
      <c r="K216" s="345"/>
      <c r="L216" s="345"/>
      <c r="M216" s="345"/>
      <c r="N216" s="345"/>
      <c r="O216" s="345"/>
      <c r="P216" s="345"/>
      <c r="Q216" s="345"/>
    </row>
    <row r="217" spans="4:17" ht="12" customHeight="1" x14ac:dyDescent="0.2">
      <c r="E217" s="345"/>
      <c r="F217" s="345"/>
      <c r="G217" s="345"/>
      <c r="H217" s="345"/>
      <c r="I217" s="345"/>
      <c r="J217" s="345"/>
      <c r="K217" s="345"/>
      <c r="L217" s="345"/>
      <c r="M217" s="345"/>
      <c r="N217" s="345"/>
      <c r="O217" s="345"/>
      <c r="P217" s="345"/>
      <c r="Q217" s="345"/>
    </row>
    <row r="218" spans="4:17" ht="12" customHeight="1" x14ac:dyDescent="0.2">
      <c r="E218" s="345"/>
      <c r="F218" s="345"/>
      <c r="G218" s="345"/>
      <c r="H218" s="345"/>
      <c r="I218" s="345"/>
      <c r="J218" s="345"/>
      <c r="K218" s="345"/>
      <c r="L218" s="345"/>
      <c r="M218" s="345"/>
      <c r="N218" s="345"/>
      <c r="O218" s="345"/>
      <c r="P218" s="345"/>
      <c r="Q218" s="345"/>
    </row>
    <row r="219" spans="4:17" ht="12" customHeight="1" x14ac:dyDescent="0.2">
      <c r="E219" s="345"/>
      <c r="F219" s="345"/>
      <c r="G219" s="345"/>
      <c r="H219" s="345"/>
      <c r="I219" s="345"/>
      <c r="J219" s="345"/>
      <c r="K219" s="345"/>
      <c r="L219" s="345"/>
      <c r="M219" s="345"/>
      <c r="N219" s="345"/>
      <c r="O219" s="345"/>
      <c r="P219" s="345"/>
      <c r="Q219" s="345"/>
    </row>
    <row r="220" spans="4:17" ht="12" customHeight="1" x14ac:dyDescent="0.2">
      <c r="E220" s="345"/>
      <c r="F220" s="345"/>
      <c r="G220" s="345"/>
      <c r="H220" s="345"/>
      <c r="I220" s="345"/>
      <c r="J220" s="345"/>
      <c r="K220" s="345"/>
      <c r="L220" s="345"/>
      <c r="M220" s="345"/>
      <c r="N220" s="345"/>
      <c r="O220" s="345"/>
      <c r="P220" s="345"/>
      <c r="Q220" s="345"/>
    </row>
    <row r="221" spans="4:17" ht="12" customHeight="1" x14ac:dyDescent="0.2">
      <c r="E221" s="345"/>
      <c r="F221" s="345"/>
      <c r="G221" s="345"/>
      <c r="H221" s="345"/>
      <c r="I221" s="345"/>
      <c r="J221" s="345"/>
      <c r="K221" s="345"/>
      <c r="L221" s="345"/>
      <c r="M221" s="345"/>
      <c r="N221" s="345"/>
      <c r="O221" s="345"/>
      <c r="P221" s="345"/>
      <c r="Q221" s="345"/>
    </row>
    <row r="222" spans="4:17" ht="12" customHeight="1" x14ac:dyDescent="0.2">
      <c r="E222" s="345"/>
      <c r="F222" s="345"/>
      <c r="G222" s="345"/>
      <c r="H222" s="345"/>
      <c r="I222" s="345"/>
      <c r="J222" s="345"/>
      <c r="K222" s="345"/>
      <c r="L222" s="345"/>
      <c r="M222" s="345"/>
      <c r="N222" s="345"/>
      <c r="O222" s="345"/>
      <c r="P222" s="345"/>
      <c r="Q222" s="345"/>
    </row>
    <row r="223" spans="4:17" ht="12" customHeight="1" x14ac:dyDescent="0.2">
      <c r="E223" s="345"/>
      <c r="F223" s="345"/>
      <c r="G223" s="345"/>
      <c r="H223" s="345"/>
      <c r="I223" s="345"/>
      <c r="J223" s="345"/>
      <c r="K223" s="345"/>
      <c r="L223" s="345"/>
      <c r="M223" s="345"/>
      <c r="N223" s="345"/>
      <c r="O223" s="345"/>
      <c r="P223" s="345"/>
      <c r="Q223" s="345"/>
    </row>
    <row r="224" spans="4:17" ht="12" customHeight="1" x14ac:dyDescent="0.2">
      <c r="E224" s="345"/>
      <c r="F224" s="345"/>
      <c r="G224" s="345"/>
      <c r="H224" s="345"/>
      <c r="I224" s="345"/>
      <c r="J224" s="345"/>
      <c r="K224" s="345"/>
      <c r="L224" s="345"/>
      <c r="M224" s="345"/>
      <c r="N224" s="345"/>
      <c r="O224" s="345"/>
      <c r="P224" s="345"/>
      <c r="Q224" s="345"/>
    </row>
    <row r="225" spans="5:17" ht="12" customHeight="1" x14ac:dyDescent="0.2">
      <c r="E225" s="345"/>
      <c r="F225" s="345"/>
      <c r="G225" s="345"/>
      <c r="H225" s="345"/>
      <c r="I225" s="345"/>
      <c r="J225" s="345"/>
      <c r="K225" s="345"/>
      <c r="L225" s="345"/>
      <c r="M225" s="345"/>
      <c r="N225" s="345"/>
      <c r="O225" s="345"/>
      <c r="P225" s="345"/>
      <c r="Q225" s="345"/>
    </row>
    <row r="226" spans="5:17" ht="12" customHeight="1" x14ac:dyDescent="0.2">
      <c r="E226" s="345"/>
      <c r="F226" s="345"/>
      <c r="G226" s="345"/>
      <c r="H226" s="345"/>
      <c r="I226" s="345"/>
      <c r="J226" s="345"/>
      <c r="K226" s="345"/>
      <c r="L226" s="345"/>
      <c r="M226" s="345"/>
      <c r="N226" s="345"/>
      <c r="O226" s="345"/>
      <c r="P226" s="345"/>
      <c r="Q226" s="345"/>
    </row>
    <row r="227" spans="5:17" ht="12" customHeight="1" x14ac:dyDescent="0.2">
      <c r="E227" s="345"/>
      <c r="F227" s="345"/>
      <c r="G227" s="345"/>
      <c r="H227" s="345"/>
      <c r="I227" s="345"/>
      <c r="J227" s="345"/>
      <c r="K227" s="345"/>
      <c r="L227" s="345"/>
      <c r="M227" s="345"/>
      <c r="N227" s="345"/>
      <c r="O227" s="345"/>
      <c r="P227" s="345"/>
      <c r="Q227" s="345"/>
    </row>
    <row r="228" spans="5:17" ht="12" customHeight="1" x14ac:dyDescent="0.2">
      <c r="E228" s="345"/>
      <c r="F228" s="345"/>
      <c r="G228" s="345"/>
      <c r="H228" s="345"/>
      <c r="I228" s="345"/>
      <c r="J228" s="345"/>
      <c r="K228" s="345"/>
      <c r="L228" s="345"/>
      <c r="M228" s="345"/>
      <c r="N228" s="345"/>
      <c r="O228" s="345"/>
      <c r="P228" s="345"/>
      <c r="Q228" s="345"/>
    </row>
    <row r="229" spans="5:17" ht="12" customHeight="1" x14ac:dyDescent="0.2">
      <c r="E229" s="345"/>
      <c r="F229" s="345"/>
      <c r="G229" s="345"/>
      <c r="H229" s="345"/>
      <c r="I229" s="345"/>
      <c r="J229" s="345"/>
      <c r="K229" s="345"/>
      <c r="L229" s="345"/>
      <c r="M229" s="345"/>
      <c r="N229" s="345"/>
      <c r="O229" s="345"/>
      <c r="P229" s="345"/>
      <c r="Q229" s="345"/>
    </row>
    <row r="230" spans="5:17" ht="12" customHeight="1" x14ac:dyDescent="0.2">
      <c r="E230" s="345"/>
      <c r="F230" s="345"/>
      <c r="G230" s="345"/>
      <c r="H230" s="345"/>
      <c r="I230" s="345"/>
      <c r="J230" s="345"/>
      <c r="K230" s="345"/>
      <c r="L230" s="345"/>
      <c r="M230" s="345"/>
      <c r="N230" s="345"/>
      <c r="O230" s="345"/>
      <c r="P230" s="345"/>
      <c r="Q230" s="345"/>
    </row>
    <row r="231" spans="5:17" ht="12" customHeight="1" x14ac:dyDescent="0.2">
      <c r="E231" s="345"/>
      <c r="F231" s="345"/>
      <c r="G231" s="345"/>
      <c r="H231" s="345"/>
      <c r="I231" s="345"/>
      <c r="J231" s="345"/>
      <c r="K231" s="345"/>
      <c r="L231" s="345"/>
      <c r="M231" s="345"/>
      <c r="N231" s="345"/>
      <c r="O231" s="345"/>
      <c r="P231" s="345"/>
      <c r="Q231" s="345"/>
    </row>
    <row r="232" spans="5:17" ht="12" customHeight="1" x14ac:dyDescent="0.2">
      <c r="E232" s="345"/>
      <c r="F232" s="345"/>
      <c r="G232" s="345"/>
      <c r="H232" s="345"/>
      <c r="I232" s="345"/>
      <c r="J232" s="345"/>
      <c r="K232" s="345"/>
      <c r="L232" s="345"/>
      <c r="M232" s="345"/>
      <c r="N232" s="345"/>
      <c r="O232" s="345"/>
      <c r="P232" s="345"/>
      <c r="Q232" s="345"/>
    </row>
    <row r="233" spans="5:17" ht="12" customHeight="1" x14ac:dyDescent="0.2">
      <c r="E233" s="345"/>
      <c r="F233" s="345"/>
      <c r="G233" s="345"/>
      <c r="H233" s="345"/>
      <c r="I233" s="345"/>
      <c r="J233" s="345"/>
      <c r="K233" s="345"/>
      <c r="L233" s="345"/>
      <c r="M233" s="345"/>
      <c r="N233" s="345"/>
      <c r="O233" s="345"/>
      <c r="P233" s="345"/>
      <c r="Q233" s="345"/>
    </row>
    <row r="234" spans="5:17" ht="12" customHeight="1" x14ac:dyDescent="0.2">
      <c r="E234" s="345"/>
      <c r="F234" s="345"/>
      <c r="G234" s="345"/>
      <c r="H234" s="345"/>
      <c r="I234" s="345"/>
      <c r="J234" s="345"/>
      <c r="K234" s="345"/>
      <c r="L234" s="345"/>
      <c r="M234" s="345"/>
      <c r="N234" s="345"/>
      <c r="O234" s="345"/>
      <c r="P234" s="345"/>
      <c r="Q234" s="345"/>
    </row>
    <row r="235" spans="5:17" ht="12" customHeight="1" x14ac:dyDescent="0.2">
      <c r="E235" s="345"/>
      <c r="F235" s="345"/>
      <c r="G235" s="345"/>
      <c r="H235" s="345"/>
      <c r="I235" s="345"/>
      <c r="J235" s="345"/>
      <c r="K235" s="345"/>
      <c r="L235" s="345"/>
      <c r="M235" s="345"/>
      <c r="N235" s="345"/>
      <c r="O235" s="345"/>
      <c r="P235" s="345"/>
      <c r="Q235" s="345"/>
    </row>
    <row r="236" spans="5:17" ht="12" customHeight="1" x14ac:dyDescent="0.2">
      <c r="E236" s="345"/>
      <c r="F236" s="345"/>
      <c r="G236" s="345"/>
      <c r="H236" s="345"/>
      <c r="I236" s="345"/>
      <c r="J236" s="345"/>
      <c r="K236" s="345"/>
      <c r="L236" s="345"/>
      <c r="M236" s="345"/>
      <c r="N236" s="345"/>
      <c r="O236" s="345"/>
      <c r="P236" s="345"/>
      <c r="Q236" s="345"/>
    </row>
    <row r="237" spans="5:17" ht="12" customHeight="1" x14ac:dyDescent="0.2">
      <c r="E237" s="345"/>
      <c r="F237" s="345"/>
      <c r="G237" s="345"/>
      <c r="H237" s="345"/>
      <c r="I237" s="345"/>
      <c r="J237" s="345"/>
      <c r="K237" s="345"/>
      <c r="L237" s="345"/>
      <c r="M237" s="345"/>
      <c r="N237" s="345"/>
      <c r="O237" s="345"/>
      <c r="P237" s="345"/>
      <c r="Q237" s="345"/>
    </row>
    <row r="238" spans="5:17" ht="12" customHeight="1" x14ac:dyDescent="0.2">
      <c r="E238" s="345"/>
      <c r="F238" s="345"/>
      <c r="G238" s="345"/>
      <c r="H238" s="345"/>
      <c r="I238" s="345"/>
      <c r="J238" s="345"/>
      <c r="K238" s="345"/>
      <c r="L238" s="345"/>
      <c r="M238" s="345"/>
      <c r="N238" s="345"/>
      <c r="O238" s="345"/>
      <c r="P238" s="345"/>
      <c r="Q238" s="345"/>
    </row>
    <row r="239" spans="5:17" ht="12" customHeight="1" x14ac:dyDescent="0.2">
      <c r="E239" s="345"/>
      <c r="F239" s="345"/>
      <c r="G239" s="345"/>
      <c r="H239" s="345"/>
      <c r="I239" s="345"/>
      <c r="J239" s="345"/>
      <c r="K239" s="345"/>
      <c r="L239" s="345"/>
      <c r="M239" s="345"/>
      <c r="N239" s="345"/>
      <c r="O239" s="345"/>
      <c r="P239" s="345"/>
      <c r="Q239" s="345"/>
    </row>
    <row r="240" spans="5:17" ht="12" customHeight="1" x14ac:dyDescent="0.2">
      <c r="E240" s="345"/>
      <c r="F240" s="345"/>
      <c r="G240" s="345"/>
      <c r="H240" s="345"/>
      <c r="I240" s="345"/>
      <c r="J240" s="345"/>
      <c r="K240" s="345"/>
      <c r="L240" s="345"/>
      <c r="M240" s="345"/>
      <c r="N240" s="345"/>
      <c r="O240" s="345"/>
      <c r="P240" s="345"/>
      <c r="Q240" s="345"/>
    </row>
    <row r="241" spans="5:17" ht="12" customHeight="1" x14ac:dyDescent="0.2">
      <c r="E241" s="345"/>
      <c r="F241" s="345"/>
      <c r="G241" s="345"/>
      <c r="H241" s="345"/>
      <c r="I241" s="345"/>
      <c r="J241" s="345"/>
      <c r="K241" s="345"/>
      <c r="L241" s="345"/>
      <c r="M241" s="345"/>
      <c r="N241" s="345"/>
      <c r="O241" s="345"/>
      <c r="P241" s="345"/>
      <c r="Q241" s="345"/>
    </row>
    <row r="242" spans="5:17" ht="12" customHeight="1" x14ac:dyDescent="0.2">
      <c r="E242" s="345"/>
      <c r="F242" s="345"/>
      <c r="G242" s="345"/>
      <c r="H242" s="345"/>
      <c r="I242" s="345"/>
      <c r="J242" s="345"/>
      <c r="K242" s="345"/>
      <c r="L242" s="345"/>
      <c r="M242" s="345"/>
      <c r="N242" s="345"/>
      <c r="O242" s="345"/>
      <c r="P242" s="345"/>
      <c r="Q242" s="345"/>
    </row>
    <row r="243" spans="5:17" ht="12" customHeight="1" x14ac:dyDescent="0.2">
      <c r="E243" s="345"/>
      <c r="F243" s="345"/>
      <c r="G243" s="345"/>
      <c r="H243" s="345"/>
      <c r="I243" s="345"/>
      <c r="J243" s="345"/>
      <c r="K243" s="345"/>
      <c r="L243" s="345"/>
      <c r="M243" s="345"/>
      <c r="N243" s="345"/>
      <c r="O243" s="345"/>
      <c r="P243" s="345"/>
      <c r="Q243" s="345"/>
    </row>
    <row r="244" spans="5:17" ht="12" customHeight="1" x14ac:dyDescent="0.2">
      <c r="E244" s="345"/>
      <c r="F244" s="345"/>
      <c r="G244" s="345"/>
      <c r="H244" s="345"/>
      <c r="I244" s="345"/>
      <c r="J244" s="345"/>
      <c r="K244" s="345"/>
      <c r="L244" s="345"/>
      <c r="M244" s="345"/>
      <c r="N244" s="345"/>
      <c r="O244" s="345"/>
      <c r="P244" s="345"/>
      <c r="Q244" s="345"/>
    </row>
    <row r="245" spans="5:17" ht="12" customHeight="1" x14ac:dyDescent="0.2">
      <c r="E245" s="345"/>
      <c r="F245" s="345"/>
      <c r="G245" s="345"/>
      <c r="H245" s="345"/>
      <c r="I245" s="345"/>
      <c r="J245" s="345"/>
      <c r="K245" s="345"/>
      <c r="L245" s="345"/>
      <c r="M245" s="345"/>
      <c r="N245" s="345"/>
      <c r="O245" s="345"/>
      <c r="P245" s="345"/>
      <c r="Q245" s="345"/>
    </row>
    <row r="246" spans="5:17" ht="12" customHeight="1" x14ac:dyDescent="0.2">
      <c r="E246" s="345"/>
      <c r="F246" s="345"/>
      <c r="G246" s="345"/>
      <c r="H246" s="345"/>
      <c r="I246" s="345"/>
      <c r="J246" s="345"/>
      <c r="K246" s="345"/>
      <c r="L246" s="345"/>
      <c r="M246" s="345"/>
      <c r="N246" s="345"/>
      <c r="O246" s="345"/>
      <c r="P246" s="345"/>
      <c r="Q246" s="345"/>
    </row>
    <row r="247" spans="5:17" ht="12" customHeight="1" x14ac:dyDescent="0.2">
      <c r="E247" s="345"/>
      <c r="F247" s="345"/>
      <c r="G247" s="345"/>
      <c r="H247" s="345"/>
      <c r="I247" s="345"/>
      <c r="J247" s="345"/>
      <c r="K247" s="345"/>
      <c r="L247" s="345"/>
      <c r="M247" s="345"/>
      <c r="N247" s="345"/>
      <c r="O247" s="345"/>
      <c r="P247" s="345"/>
      <c r="Q247" s="345"/>
    </row>
    <row r="248" spans="5:17" ht="12" customHeight="1" x14ac:dyDescent="0.2">
      <c r="E248" s="345"/>
      <c r="F248" s="345"/>
      <c r="G248" s="345"/>
      <c r="H248" s="345"/>
      <c r="I248" s="345"/>
      <c r="J248" s="345"/>
      <c r="K248" s="345"/>
      <c r="L248" s="345"/>
      <c r="M248" s="345"/>
      <c r="N248" s="345"/>
      <c r="O248" s="345"/>
      <c r="P248" s="345"/>
      <c r="Q248" s="345"/>
    </row>
    <row r="249" spans="5:17" ht="12" customHeight="1" x14ac:dyDescent="0.2">
      <c r="E249" s="345"/>
      <c r="F249" s="345"/>
      <c r="G249" s="345"/>
      <c r="H249" s="345"/>
      <c r="I249" s="345"/>
      <c r="J249" s="345"/>
      <c r="K249" s="345"/>
      <c r="L249" s="345"/>
      <c r="M249" s="345"/>
      <c r="N249" s="345"/>
      <c r="O249" s="345"/>
      <c r="P249" s="345"/>
      <c r="Q249" s="345"/>
    </row>
    <row r="250" spans="5:17" ht="12" customHeight="1" x14ac:dyDescent="0.2">
      <c r="E250" s="345"/>
      <c r="F250" s="345"/>
      <c r="G250" s="345"/>
      <c r="H250" s="345"/>
      <c r="I250" s="345"/>
      <c r="J250" s="345"/>
      <c r="K250" s="345"/>
      <c r="L250" s="345"/>
      <c r="M250" s="345"/>
      <c r="N250" s="345"/>
      <c r="O250" s="345"/>
      <c r="P250" s="345"/>
      <c r="Q250" s="345"/>
    </row>
    <row r="251" spans="5:17" ht="12" customHeight="1" x14ac:dyDescent="0.2">
      <c r="E251" s="345"/>
      <c r="F251" s="345"/>
      <c r="G251" s="345"/>
      <c r="H251" s="345"/>
      <c r="I251" s="345"/>
      <c r="J251" s="345"/>
      <c r="K251" s="345"/>
      <c r="L251" s="345"/>
      <c r="M251" s="345"/>
      <c r="N251" s="345"/>
      <c r="O251" s="345"/>
      <c r="P251" s="345"/>
      <c r="Q251" s="345"/>
    </row>
    <row r="252" spans="5:17" ht="12" customHeight="1" x14ac:dyDescent="0.2">
      <c r="E252" s="345"/>
      <c r="F252" s="345"/>
      <c r="G252" s="345"/>
      <c r="H252" s="345"/>
      <c r="I252" s="345"/>
      <c r="J252" s="345"/>
      <c r="K252" s="345"/>
      <c r="L252" s="345"/>
      <c r="M252" s="345"/>
      <c r="N252" s="345"/>
      <c r="O252" s="345"/>
      <c r="P252" s="345"/>
      <c r="Q252" s="345"/>
    </row>
  </sheetData>
  <mergeCells count="6">
    <mergeCell ref="D4:J4"/>
    <mergeCell ref="K4:Q4"/>
    <mergeCell ref="D5:G5"/>
    <mergeCell ref="H5:J5"/>
    <mergeCell ref="K5:N5"/>
    <mergeCell ref="O5:Q5"/>
  </mergeCells>
  <pageMargins left="0.7" right="0.7" top="0.75" bottom="0.75" header="0.3" footer="0.3"/>
  <drawing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404"/>
  <sheetViews>
    <sheetView workbookViewId="0">
      <selection activeCell="F41" sqref="F41"/>
    </sheetView>
  </sheetViews>
  <sheetFormatPr defaultColWidth="21.28515625" defaultRowHeight="12" x14ac:dyDescent="0.2"/>
  <cols>
    <col min="1" max="1" width="13" style="58" customWidth="1"/>
    <col min="2" max="7" width="21.28515625" style="335"/>
    <col min="8" max="15" width="21.28515625" style="336"/>
    <col min="16" max="16384" width="21.28515625" style="58"/>
  </cols>
  <sheetData>
    <row r="1" spans="1:22" x14ac:dyDescent="0.2">
      <c r="A1" s="334" t="s">
        <v>653</v>
      </c>
    </row>
    <row r="2" spans="1:22" x14ac:dyDescent="0.2">
      <c r="A2" s="337" t="s">
        <v>654</v>
      </c>
    </row>
    <row r="3" spans="1:22" x14ac:dyDescent="0.2">
      <c r="A3" s="337" t="s">
        <v>655</v>
      </c>
    </row>
    <row r="4" spans="1:22" s="339" customFormat="1" x14ac:dyDescent="0.25">
      <c r="A4" s="338"/>
      <c r="B4" s="440" t="s">
        <v>656</v>
      </c>
      <c r="C4" s="441"/>
      <c r="D4" s="441"/>
      <c r="E4" s="441"/>
      <c r="F4" s="441"/>
      <c r="G4" s="441"/>
      <c r="H4" s="442"/>
      <c r="I4" s="440" t="s">
        <v>657</v>
      </c>
      <c r="J4" s="441"/>
      <c r="K4" s="441"/>
      <c r="L4" s="441"/>
      <c r="M4" s="441"/>
      <c r="N4" s="441"/>
      <c r="O4" s="442"/>
      <c r="P4" s="443" t="s">
        <v>658</v>
      </c>
      <c r="Q4" s="443"/>
      <c r="R4" s="443"/>
      <c r="S4" s="443"/>
      <c r="T4" s="443"/>
      <c r="U4" s="443"/>
      <c r="V4" s="443"/>
    </row>
    <row r="5" spans="1:22" s="339" customFormat="1" ht="48" x14ac:dyDescent="0.25">
      <c r="A5" s="338"/>
      <c r="B5" s="340" t="s">
        <v>659</v>
      </c>
      <c r="C5" s="341" t="s">
        <v>660</v>
      </c>
      <c r="D5" s="341" t="s">
        <v>661</v>
      </c>
      <c r="E5" s="341" t="s">
        <v>662</v>
      </c>
      <c r="F5" s="341" t="s">
        <v>663</v>
      </c>
      <c r="G5" s="341" t="s">
        <v>664</v>
      </c>
      <c r="H5" s="342" t="s">
        <v>148</v>
      </c>
      <c r="I5" s="340" t="s">
        <v>659</v>
      </c>
      <c r="J5" s="341" t="s">
        <v>660</v>
      </c>
      <c r="K5" s="341" t="s">
        <v>661</v>
      </c>
      <c r="L5" s="341" t="s">
        <v>662</v>
      </c>
      <c r="M5" s="341" t="s">
        <v>663</v>
      </c>
      <c r="N5" s="341" t="s">
        <v>664</v>
      </c>
      <c r="O5" s="343" t="s">
        <v>148</v>
      </c>
      <c r="P5" s="340" t="s">
        <v>659</v>
      </c>
      <c r="Q5" s="341" t="s">
        <v>660</v>
      </c>
      <c r="R5" s="341" t="s">
        <v>661</v>
      </c>
      <c r="S5" s="341" t="s">
        <v>662</v>
      </c>
      <c r="T5" s="341" t="s">
        <v>663</v>
      </c>
      <c r="U5" s="341" t="s">
        <v>664</v>
      </c>
      <c r="V5" s="343" t="s">
        <v>148</v>
      </c>
    </row>
    <row r="6" spans="1:22" x14ac:dyDescent="0.2">
      <c r="A6" s="344">
        <v>40737</v>
      </c>
      <c r="B6" s="345">
        <v>23.2</v>
      </c>
      <c r="C6" s="345">
        <v>24.9</v>
      </c>
      <c r="D6" s="345">
        <v>5.4</v>
      </c>
      <c r="E6" s="345"/>
      <c r="F6" s="345"/>
      <c r="G6" s="345"/>
      <c r="H6" s="346">
        <v>53.5</v>
      </c>
      <c r="I6" s="346">
        <v>13.7</v>
      </c>
      <c r="J6" s="346">
        <v>8.9</v>
      </c>
      <c r="K6" s="346">
        <v>1.7</v>
      </c>
      <c r="L6" s="346"/>
      <c r="M6" s="346"/>
      <c r="N6" s="346"/>
      <c r="O6" s="346">
        <v>24.2</v>
      </c>
      <c r="P6" s="347">
        <f t="shared" ref="P6:R21" si="0">B6-I6</f>
        <v>9.5</v>
      </c>
      <c r="Q6" s="347">
        <f t="shared" si="0"/>
        <v>15.999999999999998</v>
      </c>
      <c r="R6" s="347">
        <f t="shared" si="0"/>
        <v>3.7</v>
      </c>
      <c r="S6" s="347"/>
      <c r="T6" s="347"/>
      <c r="U6" s="347"/>
      <c r="V6" s="347">
        <f t="shared" ref="V6:V19" si="1">H6-O6</f>
        <v>29.3</v>
      </c>
    </row>
    <row r="7" spans="1:22" x14ac:dyDescent="0.2">
      <c r="A7" s="344">
        <v>40828</v>
      </c>
      <c r="B7" s="345">
        <v>18.7</v>
      </c>
      <c r="C7" s="345">
        <v>22.3</v>
      </c>
      <c r="D7" s="345">
        <v>5.9</v>
      </c>
      <c r="E7" s="345"/>
      <c r="F7" s="345"/>
      <c r="G7" s="345"/>
      <c r="H7" s="346">
        <v>46.9</v>
      </c>
      <c r="I7" s="346">
        <v>9.6</v>
      </c>
      <c r="J7" s="346">
        <v>8.9</v>
      </c>
      <c r="K7" s="346">
        <v>1.9</v>
      </c>
      <c r="L7" s="346"/>
      <c r="M7" s="346"/>
      <c r="N7" s="346"/>
      <c r="O7" s="346">
        <v>20.399999999999999</v>
      </c>
      <c r="P7" s="347">
        <f t="shared" si="0"/>
        <v>9.1</v>
      </c>
      <c r="Q7" s="347">
        <f t="shared" si="0"/>
        <v>13.4</v>
      </c>
      <c r="R7" s="347">
        <f t="shared" si="0"/>
        <v>4</v>
      </c>
      <c r="S7" s="347"/>
      <c r="T7" s="347"/>
      <c r="U7" s="347"/>
      <c r="V7" s="347">
        <f t="shared" si="1"/>
        <v>26.5</v>
      </c>
    </row>
    <row r="8" spans="1:22" x14ac:dyDescent="0.2">
      <c r="A8" s="344">
        <v>40954</v>
      </c>
      <c r="B8" s="345">
        <v>15.6</v>
      </c>
      <c r="C8" s="345">
        <v>15.4</v>
      </c>
      <c r="D8" s="345">
        <v>4.9000000000000004</v>
      </c>
      <c r="E8" s="345"/>
      <c r="F8" s="345"/>
      <c r="G8" s="345"/>
      <c r="H8" s="346">
        <v>35.9</v>
      </c>
      <c r="I8" s="346">
        <v>11.4</v>
      </c>
      <c r="J8" s="346">
        <v>7.3</v>
      </c>
      <c r="K8" s="346">
        <v>0.8</v>
      </c>
      <c r="L8" s="346"/>
      <c r="M8" s="346"/>
      <c r="N8" s="346"/>
      <c r="O8" s="346">
        <v>19.600000000000001</v>
      </c>
      <c r="P8" s="347">
        <f t="shared" si="0"/>
        <v>4.1999999999999993</v>
      </c>
      <c r="Q8" s="347">
        <f t="shared" si="0"/>
        <v>8.1000000000000014</v>
      </c>
      <c r="R8" s="347">
        <f t="shared" si="0"/>
        <v>4.1000000000000005</v>
      </c>
      <c r="S8" s="347"/>
      <c r="T8" s="347"/>
      <c r="U8" s="347"/>
      <c r="V8" s="347">
        <f t="shared" si="1"/>
        <v>16.299999999999997</v>
      </c>
    </row>
    <row r="9" spans="1:22" x14ac:dyDescent="0.2">
      <c r="A9" s="344">
        <v>41038</v>
      </c>
      <c r="B9" s="345">
        <v>14.9</v>
      </c>
      <c r="C9" s="345">
        <v>10.9</v>
      </c>
      <c r="D9" s="345">
        <v>2.8</v>
      </c>
      <c r="E9" s="345"/>
      <c r="F9" s="345"/>
      <c r="G9" s="345"/>
      <c r="H9" s="346">
        <v>28.7</v>
      </c>
      <c r="I9" s="346">
        <v>8.9</v>
      </c>
      <c r="J9" s="346">
        <v>7.1</v>
      </c>
      <c r="K9" s="346">
        <v>0.9</v>
      </c>
      <c r="L9" s="346"/>
      <c r="M9" s="346"/>
      <c r="N9" s="346"/>
      <c r="O9" s="346">
        <v>16.899999999999999</v>
      </c>
      <c r="P9" s="347">
        <f t="shared" si="0"/>
        <v>6</v>
      </c>
      <c r="Q9" s="347">
        <f t="shared" si="0"/>
        <v>3.8000000000000007</v>
      </c>
      <c r="R9" s="347">
        <f t="shared" si="0"/>
        <v>1.9</v>
      </c>
      <c r="S9" s="347"/>
      <c r="T9" s="347"/>
      <c r="U9" s="347"/>
      <c r="V9" s="347">
        <f t="shared" si="1"/>
        <v>11.8</v>
      </c>
    </row>
    <row r="10" spans="1:22" x14ac:dyDescent="0.2">
      <c r="A10" s="344">
        <v>41136</v>
      </c>
      <c r="B10" s="345">
        <v>18.2</v>
      </c>
      <c r="C10" s="345">
        <v>12.3</v>
      </c>
      <c r="D10" s="345">
        <v>4.0999999999999996</v>
      </c>
      <c r="E10" s="345"/>
      <c r="F10" s="345"/>
      <c r="G10" s="345"/>
      <c r="H10" s="346">
        <v>34.6</v>
      </c>
      <c r="I10" s="346">
        <v>8.3000000000000007</v>
      </c>
      <c r="J10" s="346">
        <v>6.3</v>
      </c>
      <c r="K10" s="346">
        <v>0.8</v>
      </c>
      <c r="L10" s="346"/>
      <c r="M10" s="346"/>
      <c r="N10" s="346"/>
      <c r="O10" s="346">
        <v>15.3</v>
      </c>
      <c r="P10" s="347">
        <f t="shared" si="0"/>
        <v>9.8999999999999986</v>
      </c>
      <c r="Q10" s="347">
        <f t="shared" si="0"/>
        <v>6.0000000000000009</v>
      </c>
      <c r="R10" s="347">
        <f t="shared" si="0"/>
        <v>3.3</v>
      </c>
      <c r="S10" s="347"/>
      <c r="T10" s="347"/>
      <c r="U10" s="347"/>
      <c r="V10" s="347">
        <f t="shared" si="1"/>
        <v>19.3</v>
      </c>
    </row>
    <row r="11" spans="1:22" x14ac:dyDescent="0.2">
      <c r="A11" s="344">
        <v>41227</v>
      </c>
      <c r="B11" s="345">
        <v>18.3</v>
      </c>
      <c r="C11" s="345">
        <v>13.9</v>
      </c>
      <c r="D11" s="345">
        <v>3.4</v>
      </c>
      <c r="E11" s="345"/>
      <c r="F11" s="345"/>
      <c r="G11" s="345"/>
      <c r="H11" s="346">
        <v>35.6</v>
      </c>
      <c r="I11" s="346">
        <v>8.1999999999999993</v>
      </c>
      <c r="J11" s="346">
        <v>6.9</v>
      </c>
      <c r="K11" s="346">
        <v>0.9</v>
      </c>
      <c r="L11" s="346"/>
      <c r="M11" s="346"/>
      <c r="N11" s="346"/>
      <c r="O11" s="346">
        <v>16</v>
      </c>
      <c r="P11" s="347">
        <f t="shared" si="0"/>
        <v>10.100000000000001</v>
      </c>
      <c r="Q11" s="347">
        <f t="shared" si="0"/>
        <v>7</v>
      </c>
      <c r="R11" s="347">
        <f t="shared" si="0"/>
        <v>2.5</v>
      </c>
      <c r="S11" s="347"/>
      <c r="T11" s="347"/>
      <c r="U11" s="347"/>
      <c r="V11" s="347">
        <f t="shared" si="1"/>
        <v>19.600000000000001</v>
      </c>
    </row>
    <row r="12" spans="1:22" x14ac:dyDescent="0.2">
      <c r="A12" s="344">
        <v>41318</v>
      </c>
      <c r="B12" s="345">
        <v>20.8</v>
      </c>
      <c r="C12" s="345">
        <v>11.7</v>
      </c>
      <c r="D12" s="345">
        <v>4.0999999999999996</v>
      </c>
      <c r="E12" s="345"/>
      <c r="F12" s="345"/>
      <c r="G12" s="345"/>
      <c r="H12" s="346">
        <v>36.6</v>
      </c>
      <c r="I12" s="346">
        <v>6.4</v>
      </c>
      <c r="J12" s="346">
        <v>5.5</v>
      </c>
      <c r="K12" s="346">
        <v>1.7</v>
      </c>
      <c r="L12" s="346"/>
      <c r="M12" s="346"/>
      <c r="N12" s="346"/>
      <c r="O12" s="346">
        <v>13.6</v>
      </c>
      <c r="P12" s="347">
        <f t="shared" si="0"/>
        <v>14.4</v>
      </c>
      <c r="Q12" s="347">
        <f t="shared" si="0"/>
        <v>6.1999999999999993</v>
      </c>
      <c r="R12" s="347">
        <f t="shared" si="0"/>
        <v>2.3999999999999995</v>
      </c>
      <c r="S12" s="347"/>
      <c r="T12" s="347"/>
      <c r="U12" s="347"/>
      <c r="V12" s="347">
        <f t="shared" si="1"/>
        <v>23</v>
      </c>
    </row>
    <row r="13" spans="1:22" x14ac:dyDescent="0.2">
      <c r="A13" s="344">
        <v>41409</v>
      </c>
      <c r="B13" s="345">
        <v>26.7</v>
      </c>
      <c r="C13" s="348">
        <v>13.3</v>
      </c>
      <c r="D13" s="345">
        <v>3.5</v>
      </c>
      <c r="E13" s="345"/>
      <c r="F13" s="345"/>
      <c r="G13" s="345"/>
      <c r="H13" s="346">
        <v>43.4</v>
      </c>
      <c r="I13" s="346">
        <v>6</v>
      </c>
      <c r="J13" s="346">
        <v>7.5</v>
      </c>
      <c r="K13" s="346">
        <v>1.1000000000000001</v>
      </c>
      <c r="L13" s="346"/>
      <c r="M13" s="346"/>
      <c r="N13" s="346"/>
      <c r="O13" s="346">
        <v>14.6</v>
      </c>
      <c r="P13" s="347">
        <f t="shared" si="0"/>
        <v>20.7</v>
      </c>
      <c r="Q13" s="347">
        <f t="shared" si="0"/>
        <v>5.8000000000000007</v>
      </c>
      <c r="R13" s="347">
        <f t="shared" si="0"/>
        <v>2.4</v>
      </c>
      <c r="S13" s="347"/>
      <c r="T13" s="347"/>
      <c r="U13" s="347"/>
      <c r="V13" s="347">
        <f t="shared" si="1"/>
        <v>28.799999999999997</v>
      </c>
    </row>
    <row r="14" spans="1:22" x14ac:dyDescent="0.2">
      <c r="A14" s="344">
        <v>41500</v>
      </c>
      <c r="B14" s="345">
        <v>26.6</v>
      </c>
      <c r="C14" s="349">
        <v>14.2</v>
      </c>
      <c r="D14" s="345">
        <v>3.5</v>
      </c>
      <c r="E14" s="345"/>
      <c r="F14" s="345"/>
      <c r="G14" s="345"/>
      <c r="H14" s="346">
        <v>44.3</v>
      </c>
      <c r="I14" s="346">
        <v>8</v>
      </c>
      <c r="J14" s="346">
        <v>7.6</v>
      </c>
      <c r="K14" s="346">
        <v>0.9</v>
      </c>
      <c r="L14" s="346"/>
      <c r="M14" s="346"/>
      <c r="N14" s="346"/>
      <c r="O14" s="346">
        <v>16.5</v>
      </c>
      <c r="P14" s="347">
        <f t="shared" si="0"/>
        <v>18.600000000000001</v>
      </c>
      <c r="Q14" s="347">
        <f t="shared" si="0"/>
        <v>6.6</v>
      </c>
      <c r="R14" s="347">
        <f t="shared" si="0"/>
        <v>2.6</v>
      </c>
      <c r="S14" s="347"/>
      <c r="T14" s="347"/>
      <c r="U14" s="347"/>
      <c r="V14" s="347">
        <f t="shared" si="1"/>
        <v>27.799999999999997</v>
      </c>
    </row>
    <row r="15" spans="1:22" x14ac:dyDescent="0.2">
      <c r="A15" s="344">
        <v>41591</v>
      </c>
      <c r="B15" s="345">
        <v>33.700000000000003</v>
      </c>
      <c r="C15" s="349">
        <v>13.2</v>
      </c>
      <c r="D15" s="345">
        <v>4.0999999999999996</v>
      </c>
      <c r="E15" s="345"/>
      <c r="F15" s="345"/>
      <c r="G15" s="345"/>
      <c r="H15" s="346">
        <v>50.9</v>
      </c>
      <c r="I15" s="346">
        <v>8.8000000000000007</v>
      </c>
      <c r="J15" s="346">
        <v>7.4</v>
      </c>
      <c r="K15" s="346">
        <v>0.8</v>
      </c>
      <c r="L15" s="346"/>
      <c r="M15" s="346"/>
      <c r="N15" s="346"/>
      <c r="O15" s="346">
        <v>17.100000000000001</v>
      </c>
      <c r="P15" s="347">
        <f t="shared" si="0"/>
        <v>24.900000000000002</v>
      </c>
      <c r="Q15" s="347">
        <f t="shared" si="0"/>
        <v>5.7999999999999989</v>
      </c>
      <c r="R15" s="347">
        <f t="shared" si="0"/>
        <v>3.3</v>
      </c>
      <c r="S15" s="347"/>
      <c r="T15" s="347"/>
      <c r="U15" s="347"/>
      <c r="V15" s="347">
        <f t="shared" si="1"/>
        <v>33.799999999999997</v>
      </c>
    </row>
    <row r="16" spans="1:22" x14ac:dyDescent="0.2">
      <c r="A16" s="344">
        <v>41682</v>
      </c>
      <c r="B16" s="345">
        <v>32.5</v>
      </c>
      <c r="C16" s="350">
        <v>12.7</v>
      </c>
      <c r="D16" s="345">
        <v>3.8</v>
      </c>
      <c r="E16" s="345"/>
      <c r="F16" s="345"/>
      <c r="G16" s="345"/>
      <c r="H16" s="346">
        <v>49</v>
      </c>
      <c r="I16" s="346">
        <v>11.2</v>
      </c>
      <c r="J16" s="346">
        <v>7.2</v>
      </c>
      <c r="K16" s="346">
        <v>1</v>
      </c>
      <c r="L16" s="346"/>
      <c r="M16" s="346"/>
      <c r="N16" s="346"/>
      <c r="O16" s="346">
        <v>19.399999999999999</v>
      </c>
      <c r="P16" s="347">
        <f t="shared" si="0"/>
        <v>21.3</v>
      </c>
      <c r="Q16" s="347">
        <f t="shared" si="0"/>
        <v>5.4999999999999991</v>
      </c>
      <c r="R16" s="347">
        <f t="shared" si="0"/>
        <v>2.8</v>
      </c>
      <c r="S16" s="347"/>
      <c r="T16" s="347"/>
      <c r="U16" s="347"/>
      <c r="V16" s="347">
        <f t="shared" si="1"/>
        <v>29.6</v>
      </c>
    </row>
    <row r="17" spans="1:22" x14ac:dyDescent="0.2">
      <c r="A17" s="344">
        <v>41773</v>
      </c>
      <c r="B17" s="345">
        <v>36.1</v>
      </c>
      <c r="C17" s="345">
        <v>11.7</v>
      </c>
      <c r="D17" s="345">
        <v>3.3</v>
      </c>
      <c r="E17" s="345"/>
      <c r="F17" s="345"/>
      <c r="G17" s="345"/>
      <c r="H17" s="346">
        <v>51.1</v>
      </c>
      <c r="I17" s="346">
        <v>6.5</v>
      </c>
      <c r="J17" s="346">
        <v>6</v>
      </c>
      <c r="K17" s="346">
        <v>0.6</v>
      </c>
      <c r="L17" s="346"/>
      <c r="M17" s="346"/>
      <c r="N17" s="346"/>
      <c r="O17" s="346">
        <v>13.1</v>
      </c>
      <c r="P17" s="347">
        <f t="shared" si="0"/>
        <v>29.6</v>
      </c>
      <c r="Q17" s="347">
        <f t="shared" si="0"/>
        <v>5.6999999999999993</v>
      </c>
      <c r="R17" s="347">
        <f t="shared" si="0"/>
        <v>2.6999999999999997</v>
      </c>
      <c r="S17" s="347"/>
      <c r="T17" s="347"/>
      <c r="U17" s="347"/>
      <c r="V17" s="347">
        <f t="shared" si="1"/>
        <v>38</v>
      </c>
    </row>
    <row r="18" spans="1:22" x14ac:dyDescent="0.2">
      <c r="A18" s="344">
        <v>41864</v>
      </c>
      <c r="B18" s="345">
        <v>32.4</v>
      </c>
      <c r="C18" s="345">
        <v>12</v>
      </c>
      <c r="D18" s="345">
        <v>3</v>
      </c>
      <c r="E18" s="345"/>
      <c r="F18" s="345"/>
      <c r="G18" s="345"/>
      <c r="H18" s="346">
        <v>47.4</v>
      </c>
      <c r="I18" s="346">
        <v>8.3000000000000007</v>
      </c>
      <c r="J18" s="346">
        <v>5.8</v>
      </c>
      <c r="K18" s="346">
        <v>0.4</v>
      </c>
      <c r="L18" s="346"/>
      <c r="M18" s="346"/>
      <c r="N18" s="346"/>
      <c r="O18" s="346">
        <v>14.5</v>
      </c>
      <c r="P18" s="347">
        <f t="shared" si="0"/>
        <v>24.099999999999998</v>
      </c>
      <c r="Q18" s="347">
        <f t="shared" si="0"/>
        <v>6.2</v>
      </c>
      <c r="R18" s="347">
        <f t="shared" si="0"/>
        <v>2.6</v>
      </c>
      <c r="S18" s="347"/>
      <c r="T18" s="347"/>
      <c r="U18" s="347"/>
      <c r="V18" s="347">
        <f t="shared" si="1"/>
        <v>32.9</v>
      </c>
    </row>
    <row r="19" spans="1:22" x14ac:dyDescent="0.2">
      <c r="A19" s="344">
        <v>41955</v>
      </c>
      <c r="B19" s="345">
        <v>32.9</v>
      </c>
      <c r="C19" s="345">
        <v>15.1</v>
      </c>
      <c r="D19" s="345">
        <v>4.3</v>
      </c>
      <c r="E19" s="345"/>
      <c r="F19" s="345"/>
      <c r="G19" s="345"/>
      <c r="H19" s="346">
        <v>52.3</v>
      </c>
      <c r="I19" s="346">
        <v>10.5</v>
      </c>
      <c r="J19" s="346">
        <v>5.3</v>
      </c>
      <c r="K19" s="346">
        <v>0.4</v>
      </c>
      <c r="L19" s="346"/>
      <c r="M19" s="346"/>
      <c r="N19" s="346"/>
      <c r="O19" s="346">
        <v>16.2</v>
      </c>
      <c r="P19" s="347">
        <f>B19-I19</f>
        <v>22.4</v>
      </c>
      <c r="Q19" s="347">
        <f t="shared" si="0"/>
        <v>9.8000000000000007</v>
      </c>
      <c r="R19" s="347">
        <f t="shared" si="0"/>
        <v>3.9</v>
      </c>
      <c r="S19" s="347"/>
      <c r="T19" s="347"/>
      <c r="U19" s="347"/>
      <c r="V19" s="347">
        <f t="shared" si="1"/>
        <v>36.099999999999994</v>
      </c>
    </row>
    <row r="20" spans="1:22" x14ac:dyDescent="0.2">
      <c r="A20" s="344">
        <v>42046</v>
      </c>
      <c r="B20" s="345">
        <v>30.1</v>
      </c>
      <c r="C20" s="335">
        <v>15.3</v>
      </c>
      <c r="D20" s="335">
        <v>3.1</v>
      </c>
      <c r="H20" s="336">
        <v>48.5</v>
      </c>
      <c r="I20" s="336">
        <v>11.9</v>
      </c>
      <c r="J20" s="336">
        <v>6.2</v>
      </c>
      <c r="K20" s="336">
        <v>0.3</v>
      </c>
      <c r="O20" s="336">
        <v>18.399999999999999</v>
      </c>
      <c r="P20" s="351">
        <f>B20-I20</f>
        <v>18.200000000000003</v>
      </c>
      <c r="Q20" s="351">
        <f t="shared" si="0"/>
        <v>9.1000000000000014</v>
      </c>
      <c r="R20" s="351">
        <f t="shared" si="0"/>
        <v>2.8000000000000003</v>
      </c>
      <c r="S20" s="351"/>
      <c r="T20" s="351"/>
      <c r="U20" s="351"/>
      <c r="V20" s="347">
        <f>H20-O20</f>
        <v>30.1</v>
      </c>
    </row>
    <row r="21" spans="1:22" x14ac:dyDescent="0.2">
      <c r="A21" s="344">
        <v>42137</v>
      </c>
      <c r="B21" s="345">
        <v>31.6</v>
      </c>
      <c r="C21" s="345">
        <v>13</v>
      </c>
      <c r="D21" s="345">
        <v>3.7</v>
      </c>
      <c r="E21" s="345"/>
      <c r="F21" s="345"/>
      <c r="G21" s="345"/>
      <c r="H21" s="346">
        <v>48.2</v>
      </c>
      <c r="I21" s="346">
        <v>10.8</v>
      </c>
      <c r="J21" s="346">
        <v>6.5</v>
      </c>
      <c r="K21" s="346">
        <v>0.3</v>
      </c>
      <c r="L21" s="346"/>
      <c r="M21" s="346"/>
      <c r="N21" s="346"/>
      <c r="O21" s="346">
        <v>17.7</v>
      </c>
      <c r="P21" s="347">
        <f>B21-I21</f>
        <v>20.8</v>
      </c>
      <c r="Q21" s="347">
        <f t="shared" si="0"/>
        <v>6.5</v>
      </c>
      <c r="R21" s="347">
        <f t="shared" si="0"/>
        <v>3.4000000000000004</v>
      </c>
      <c r="S21" s="347"/>
      <c r="T21" s="347"/>
      <c r="U21" s="347"/>
      <c r="V21" s="347">
        <f>H21-O21</f>
        <v>30.500000000000004</v>
      </c>
    </row>
    <row r="22" spans="1:22" x14ac:dyDescent="0.2">
      <c r="A22" s="344">
        <v>42228</v>
      </c>
      <c r="B22" s="345">
        <v>31.6</v>
      </c>
      <c r="C22" s="345">
        <v>15.3</v>
      </c>
      <c r="D22" s="345">
        <v>2.7</v>
      </c>
      <c r="E22" s="345"/>
      <c r="F22" s="345"/>
      <c r="G22" s="345"/>
      <c r="H22" s="346">
        <v>49.6</v>
      </c>
      <c r="I22" s="346">
        <v>10.1</v>
      </c>
      <c r="J22" s="346">
        <v>5.6</v>
      </c>
      <c r="K22" s="346">
        <v>0.3</v>
      </c>
      <c r="L22" s="346"/>
      <c r="M22" s="346"/>
      <c r="N22" s="346"/>
      <c r="O22" s="346">
        <v>15.9</v>
      </c>
      <c r="P22" s="347">
        <f>B22-I22</f>
        <v>21.5</v>
      </c>
      <c r="Q22" s="347">
        <f t="shared" ref="Q22:R24" si="2">C22-J22</f>
        <v>9.7000000000000011</v>
      </c>
      <c r="R22" s="347">
        <f t="shared" si="2"/>
        <v>2.4000000000000004</v>
      </c>
      <c r="S22" s="347"/>
      <c r="T22" s="347"/>
      <c r="U22" s="347"/>
      <c r="V22" s="347">
        <f>H22-O22</f>
        <v>33.700000000000003</v>
      </c>
    </row>
    <row r="23" spans="1:22" x14ac:dyDescent="0.2">
      <c r="A23" s="344">
        <v>42319</v>
      </c>
      <c r="B23" s="352">
        <v>30.114006347472646</v>
      </c>
      <c r="C23" s="352">
        <v>14.607678821745699</v>
      </c>
      <c r="D23" s="352">
        <v>2.7758520259521613</v>
      </c>
      <c r="E23" s="352">
        <v>3.4129632080248995</v>
      </c>
      <c r="F23" s="352">
        <v>1.6856260000000001</v>
      </c>
      <c r="G23" s="352">
        <v>2.8474597679940001</v>
      </c>
      <c r="H23" s="353">
        <v>55.443586171189409</v>
      </c>
      <c r="I23" s="353">
        <v>12.141757567293674</v>
      </c>
      <c r="J23" s="353">
        <v>5.70152000347497</v>
      </c>
      <c r="K23" s="353">
        <v>0.49468315382953826</v>
      </c>
      <c r="L23" s="353">
        <v>0.33301943594400008</v>
      </c>
      <c r="M23" s="353">
        <v>0</v>
      </c>
      <c r="N23" s="353">
        <v>0.15170344201300001</v>
      </c>
      <c r="O23" s="353">
        <v>18.82268360255518</v>
      </c>
      <c r="P23" s="354">
        <v>17.972248780178973</v>
      </c>
      <c r="Q23" s="347">
        <f t="shared" si="2"/>
        <v>8.906158818270729</v>
      </c>
      <c r="R23" s="347">
        <f t="shared" si="2"/>
        <v>2.2811688721226231</v>
      </c>
      <c r="S23" s="354">
        <v>3.0799437720808993</v>
      </c>
      <c r="T23" s="354">
        <v>1.6856260000000001</v>
      </c>
      <c r="U23" s="354">
        <v>2.6957563259810002</v>
      </c>
      <c r="V23" s="347">
        <f>H23-O23</f>
        <v>36.620902568634229</v>
      </c>
    </row>
    <row r="24" spans="1:22" x14ac:dyDescent="0.2">
      <c r="A24" s="344">
        <v>42410</v>
      </c>
      <c r="B24" s="345">
        <v>43.8</v>
      </c>
      <c r="C24" s="345">
        <v>12.27948</v>
      </c>
      <c r="D24" s="345">
        <v>2.2880580000000004</v>
      </c>
      <c r="E24" s="345">
        <v>3.6378755999999997</v>
      </c>
      <c r="F24" s="345">
        <v>1.1919900000000001</v>
      </c>
      <c r="G24" s="345">
        <v>2.2208299999999999</v>
      </c>
      <c r="H24" s="346">
        <v>65.376625599999997</v>
      </c>
      <c r="I24" s="346">
        <v>9.9949140000000014</v>
      </c>
      <c r="J24" s="346">
        <v>5.7146670000000004</v>
      </c>
      <c r="K24" s="346">
        <v>0.47450399999999998</v>
      </c>
      <c r="L24" s="346">
        <v>0.12279000000000001</v>
      </c>
      <c r="M24" s="346">
        <v>0</v>
      </c>
      <c r="N24" s="346">
        <v>1.1581000000000001E-2</v>
      </c>
      <c r="O24" s="346">
        <v>16.318456000000001</v>
      </c>
      <c r="P24" s="354">
        <v>33.799999999999997</v>
      </c>
      <c r="Q24" s="347">
        <f t="shared" si="2"/>
        <v>6.5648129999999991</v>
      </c>
      <c r="R24" s="347">
        <f t="shared" si="2"/>
        <v>1.8135540000000003</v>
      </c>
      <c r="S24" s="347">
        <v>3.5150855999999995</v>
      </c>
      <c r="T24" s="347">
        <v>1.1919900000000001</v>
      </c>
      <c r="U24" s="347">
        <v>2.244119</v>
      </c>
      <c r="V24" s="347">
        <f>H24-O24</f>
        <v>49.058169599999999</v>
      </c>
    </row>
    <row r="25" spans="1:22" x14ac:dyDescent="0.2">
      <c r="A25" s="344">
        <v>42501</v>
      </c>
      <c r="B25" s="345">
        <v>46.767159838292045</v>
      </c>
      <c r="C25" s="345">
        <v>10.40458521898041</v>
      </c>
      <c r="D25" s="345">
        <v>2.5708357577586001</v>
      </c>
      <c r="E25" s="345">
        <v>3.8500816595128993</v>
      </c>
      <c r="F25" s="345">
        <v>0.80934499999999998</v>
      </c>
      <c r="G25" s="345">
        <v>1.4657926873823</v>
      </c>
      <c r="H25" s="346">
        <v>65.867800161926255</v>
      </c>
      <c r="I25" s="346">
        <v>9.3408419509494998</v>
      </c>
      <c r="J25" s="346">
        <v>4.6861076486346196</v>
      </c>
      <c r="K25" s="346">
        <v>0.49246000748998997</v>
      </c>
      <c r="L25" s="346">
        <v>0.19902</v>
      </c>
      <c r="M25" s="346">
        <v>0</v>
      </c>
      <c r="N25" s="346">
        <v>0.10397655581399999</v>
      </c>
      <c r="O25" s="346">
        <v>14.822406162888111</v>
      </c>
      <c r="P25" s="354">
        <v>37.426317887342549</v>
      </c>
      <c r="Q25" s="354">
        <v>5.7184775703457902</v>
      </c>
      <c r="R25" s="354">
        <v>2.0783757502686102</v>
      </c>
      <c r="S25" s="354">
        <v>3.6510616595128993</v>
      </c>
      <c r="T25" s="354">
        <v>0.80934499999999998</v>
      </c>
      <c r="U25" s="354">
        <v>1.3618161315682999</v>
      </c>
      <c r="V25" s="354">
        <v>51.04539399903814</v>
      </c>
    </row>
    <row r="26" spans="1:22" x14ac:dyDescent="0.2">
      <c r="A26" s="344">
        <v>42592</v>
      </c>
      <c r="B26" s="345">
        <v>46.617887668920005</v>
      </c>
      <c r="C26" s="345">
        <v>10.751960733761251</v>
      </c>
      <c r="D26" s="345">
        <v>2.9597951110389364</v>
      </c>
      <c r="E26" s="345">
        <v>3.557661</v>
      </c>
      <c r="F26" s="345">
        <v>0.76032</v>
      </c>
      <c r="G26" s="345">
        <v>1.4303730000000001</v>
      </c>
      <c r="H26" s="346">
        <v>66.077997513720192</v>
      </c>
      <c r="I26" s="346">
        <v>7.8389075748301593</v>
      </c>
      <c r="J26" s="346">
        <v>3.8250403237117099</v>
      </c>
      <c r="K26" s="346">
        <v>0.81900803761649987</v>
      </c>
      <c r="L26" s="346">
        <v>0.23952000000000001</v>
      </c>
      <c r="M26" s="346">
        <v>0</v>
      </c>
      <c r="N26" s="346">
        <v>7.0023000000000002E-2</v>
      </c>
      <c r="O26" s="346">
        <v>12.792498936158371</v>
      </c>
      <c r="P26" s="347">
        <v>38.778980094089846</v>
      </c>
      <c r="Q26" s="347">
        <v>6.9269204100495418</v>
      </c>
      <c r="R26" s="347">
        <v>2.1407870734224366</v>
      </c>
      <c r="S26" s="347">
        <v>3.3181409999999998</v>
      </c>
      <c r="T26" s="347">
        <v>0.76032</v>
      </c>
      <c r="U26" s="347">
        <v>1.3603500000000002</v>
      </c>
      <c r="V26" s="347">
        <v>53.285498577561825</v>
      </c>
    </row>
    <row r="27" spans="1:22" x14ac:dyDescent="0.2">
      <c r="B27" s="345"/>
      <c r="C27" s="345"/>
      <c r="D27" s="345"/>
      <c r="E27" s="345"/>
      <c r="F27" s="345"/>
      <c r="G27" s="345"/>
      <c r="H27" s="346"/>
      <c r="I27" s="346"/>
      <c r="J27" s="346"/>
      <c r="K27" s="346"/>
      <c r="L27" s="346"/>
      <c r="M27" s="346"/>
      <c r="N27" s="346"/>
      <c r="O27" s="346"/>
      <c r="P27" s="355"/>
      <c r="Q27" s="355"/>
      <c r="R27" s="355"/>
      <c r="S27" s="355"/>
      <c r="T27" s="355"/>
      <c r="U27" s="355"/>
      <c r="V27" s="355"/>
    </row>
    <row r="28" spans="1:22" x14ac:dyDescent="0.2">
      <c r="A28" s="58" t="s">
        <v>178</v>
      </c>
      <c r="B28" s="345"/>
      <c r="C28" s="345"/>
      <c r="D28" s="345"/>
      <c r="E28" s="345"/>
      <c r="F28" s="345"/>
      <c r="G28" s="345"/>
      <c r="H28" s="346"/>
      <c r="I28" s="346"/>
      <c r="J28" s="346"/>
      <c r="K28" s="346"/>
      <c r="L28" s="346"/>
      <c r="M28" s="346"/>
      <c r="N28" s="346"/>
      <c r="O28" s="346"/>
      <c r="P28" s="355"/>
      <c r="Q28" s="355"/>
      <c r="R28" s="355"/>
      <c r="S28" s="355"/>
      <c r="T28" s="355"/>
      <c r="U28" s="355"/>
      <c r="V28" s="355"/>
    </row>
    <row r="29" spans="1:22" x14ac:dyDescent="0.2">
      <c r="B29" s="345"/>
      <c r="C29" s="345"/>
      <c r="D29" s="345"/>
      <c r="E29" s="345"/>
      <c r="F29" s="345"/>
      <c r="G29" s="345"/>
      <c r="H29" s="346"/>
      <c r="I29" s="346"/>
      <c r="J29" s="346"/>
      <c r="K29" s="346"/>
      <c r="L29" s="346"/>
      <c r="M29" s="346"/>
      <c r="N29" s="346"/>
      <c r="O29" s="346"/>
      <c r="P29" s="355"/>
      <c r="Q29" s="355"/>
      <c r="R29" s="355"/>
      <c r="S29" s="355"/>
      <c r="T29" s="355"/>
      <c r="U29" s="355"/>
      <c r="V29" s="355"/>
    </row>
    <row r="30" spans="1:22" x14ac:dyDescent="0.2">
      <c r="B30" s="345"/>
      <c r="C30" s="345"/>
      <c r="D30" s="345"/>
      <c r="E30" s="345"/>
      <c r="F30" s="345"/>
      <c r="G30" s="345"/>
      <c r="H30" s="346"/>
      <c r="I30" s="346"/>
      <c r="J30" s="346"/>
      <c r="K30" s="346"/>
      <c r="L30" s="346"/>
      <c r="M30" s="346"/>
      <c r="N30" s="346"/>
      <c r="O30" s="346"/>
      <c r="P30" s="355"/>
      <c r="Q30" s="355"/>
      <c r="R30" s="355"/>
      <c r="S30" s="355"/>
      <c r="T30" s="355"/>
      <c r="U30" s="355"/>
      <c r="V30" s="355"/>
    </row>
    <row r="31" spans="1:22" x14ac:dyDescent="0.2">
      <c r="B31" s="345"/>
      <c r="C31" s="345"/>
      <c r="D31" s="345"/>
      <c r="E31" s="345"/>
      <c r="F31" s="345"/>
      <c r="G31" s="345"/>
      <c r="H31" s="346"/>
      <c r="I31" s="346"/>
      <c r="J31" s="346"/>
      <c r="K31" s="346"/>
      <c r="L31" s="346"/>
      <c r="M31" s="346"/>
      <c r="N31" s="346"/>
      <c r="O31" s="346"/>
      <c r="P31" s="355"/>
      <c r="Q31" s="355"/>
      <c r="R31" s="355"/>
      <c r="S31" s="355"/>
      <c r="T31" s="355"/>
      <c r="U31" s="355"/>
      <c r="V31" s="355"/>
    </row>
    <row r="32" spans="1:22" x14ac:dyDescent="0.2">
      <c r="B32" s="345"/>
      <c r="C32" s="345"/>
      <c r="D32" s="345"/>
      <c r="E32" s="345"/>
      <c r="F32" s="345"/>
      <c r="G32" s="345"/>
      <c r="H32" s="346"/>
      <c r="I32" s="346"/>
      <c r="J32" s="346"/>
      <c r="K32" s="346"/>
      <c r="L32" s="346"/>
      <c r="M32" s="346"/>
      <c r="N32" s="346"/>
      <c r="O32" s="346"/>
      <c r="P32" s="355"/>
      <c r="Q32" s="355"/>
      <c r="R32" s="355"/>
      <c r="S32" s="355"/>
      <c r="T32" s="355"/>
      <c r="U32" s="355"/>
      <c r="V32" s="355"/>
    </row>
    <row r="33" spans="2:22" x14ac:dyDescent="0.2">
      <c r="B33" s="345"/>
      <c r="C33" s="345"/>
      <c r="D33" s="345"/>
      <c r="E33" s="345"/>
      <c r="F33" s="345"/>
      <c r="G33" s="345"/>
      <c r="H33" s="346"/>
      <c r="I33" s="346"/>
      <c r="J33" s="346"/>
      <c r="K33" s="346"/>
      <c r="L33" s="346"/>
      <c r="M33" s="346"/>
      <c r="N33" s="346"/>
      <c r="O33" s="346"/>
      <c r="P33" s="355"/>
      <c r="Q33" s="355"/>
      <c r="R33" s="355"/>
      <c r="S33" s="355"/>
      <c r="T33" s="355"/>
      <c r="U33" s="355"/>
      <c r="V33" s="355"/>
    </row>
    <row r="34" spans="2:22" x14ac:dyDescent="0.2">
      <c r="B34" s="345"/>
      <c r="C34" s="345"/>
      <c r="D34" s="345"/>
      <c r="E34" s="345"/>
      <c r="F34" s="345"/>
      <c r="G34" s="345"/>
      <c r="H34" s="346"/>
      <c r="I34" s="346"/>
      <c r="J34" s="346"/>
      <c r="K34" s="346"/>
      <c r="L34" s="346"/>
      <c r="M34" s="346"/>
      <c r="N34" s="346"/>
      <c r="O34" s="346"/>
      <c r="P34" s="355"/>
      <c r="Q34" s="355"/>
      <c r="R34" s="355"/>
      <c r="S34" s="355"/>
      <c r="T34" s="355"/>
      <c r="U34" s="355"/>
      <c r="V34" s="355"/>
    </row>
    <row r="35" spans="2:22" x14ac:dyDescent="0.2">
      <c r="B35" s="345"/>
      <c r="C35" s="345"/>
      <c r="D35" s="345"/>
      <c r="E35" s="345"/>
      <c r="F35" s="345"/>
      <c r="G35" s="345"/>
      <c r="H35" s="346"/>
      <c r="I35" s="346"/>
      <c r="J35" s="346"/>
      <c r="K35" s="346"/>
      <c r="L35" s="346"/>
      <c r="M35" s="346"/>
      <c r="N35" s="346"/>
      <c r="O35" s="346"/>
      <c r="P35" s="355"/>
      <c r="Q35" s="355"/>
      <c r="R35" s="355"/>
      <c r="S35" s="355"/>
      <c r="T35" s="355"/>
      <c r="U35" s="355"/>
      <c r="V35" s="355"/>
    </row>
    <row r="36" spans="2:22" x14ac:dyDescent="0.2">
      <c r="B36" s="345"/>
      <c r="C36" s="345"/>
      <c r="D36" s="345"/>
      <c r="E36" s="345"/>
      <c r="F36" s="345"/>
      <c r="G36" s="345"/>
      <c r="H36" s="346"/>
      <c r="I36" s="346"/>
      <c r="J36" s="346"/>
      <c r="K36" s="346"/>
      <c r="L36" s="346"/>
      <c r="M36" s="346"/>
      <c r="N36" s="346"/>
      <c r="O36" s="346"/>
      <c r="P36" s="355"/>
      <c r="Q36" s="355"/>
      <c r="R36" s="355"/>
      <c r="S36" s="355"/>
      <c r="T36" s="355"/>
      <c r="U36" s="355"/>
      <c r="V36" s="355"/>
    </row>
    <row r="37" spans="2:22" x14ac:dyDescent="0.2">
      <c r="B37" s="345"/>
      <c r="C37" s="345"/>
      <c r="D37" s="345"/>
      <c r="E37" s="345"/>
      <c r="F37" s="345"/>
      <c r="G37" s="345"/>
      <c r="H37" s="346"/>
      <c r="I37" s="346"/>
      <c r="J37" s="346"/>
      <c r="K37" s="346"/>
      <c r="L37" s="346"/>
      <c r="M37" s="346"/>
      <c r="N37" s="346"/>
      <c r="O37" s="346"/>
      <c r="P37" s="355"/>
      <c r="Q37" s="355"/>
      <c r="R37" s="355"/>
      <c r="S37" s="355"/>
      <c r="T37" s="355"/>
      <c r="U37" s="355"/>
      <c r="V37" s="355"/>
    </row>
    <row r="38" spans="2:22" x14ac:dyDescent="0.2">
      <c r="B38" s="345"/>
      <c r="C38" s="345"/>
      <c r="D38" s="345"/>
      <c r="E38" s="345"/>
      <c r="F38" s="345"/>
      <c r="G38" s="345"/>
      <c r="H38" s="346"/>
      <c r="I38" s="346"/>
      <c r="J38" s="346"/>
      <c r="K38" s="346"/>
      <c r="L38" s="346"/>
      <c r="M38" s="346"/>
      <c r="N38" s="346"/>
      <c r="O38" s="346"/>
      <c r="P38" s="355"/>
      <c r="Q38" s="355"/>
      <c r="R38" s="355"/>
      <c r="S38" s="355"/>
      <c r="T38" s="355"/>
      <c r="U38" s="355"/>
      <c r="V38" s="355"/>
    </row>
    <row r="39" spans="2:22" x14ac:dyDescent="0.2">
      <c r="B39" s="345"/>
      <c r="C39" s="345"/>
      <c r="D39" s="345"/>
      <c r="E39" s="345"/>
      <c r="F39" s="345"/>
      <c r="G39" s="345"/>
      <c r="H39" s="346"/>
      <c r="I39" s="346"/>
      <c r="J39" s="346"/>
      <c r="K39" s="346"/>
      <c r="L39" s="346"/>
      <c r="M39" s="346"/>
      <c r="N39" s="346"/>
      <c r="O39" s="346"/>
      <c r="P39" s="355"/>
      <c r="Q39" s="355"/>
      <c r="R39" s="355"/>
      <c r="S39" s="355"/>
      <c r="T39" s="355"/>
      <c r="U39" s="355"/>
      <c r="V39" s="355"/>
    </row>
    <row r="40" spans="2:22" x14ac:dyDescent="0.2">
      <c r="B40" s="345"/>
      <c r="C40" s="345"/>
      <c r="D40" s="345"/>
      <c r="E40" s="345"/>
      <c r="F40" s="345"/>
      <c r="G40" s="345"/>
      <c r="H40" s="346"/>
      <c r="I40" s="346"/>
      <c r="J40" s="346"/>
      <c r="K40" s="346"/>
      <c r="L40" s="346"/>
      <c r="M40" s="346"/>
      <c r="N40" s="346"/>
      <c r="O40" s="346"/>
      <c r="P40" s="355"/>
      <c r="Q40" s="355"/>
      <c r="R40" s="355"/>
      <c r="S40" s="355"/>
      <c r="T40" s="355"/>
      <c r="U40" s="355"/>
      <c r="V40" s="355"/>
    </row>
    <row r="41" spans="2:22" x14ac:dyDescent="0.2">
      <c r="B41" s="345"/>
      <c r="C41" s="345"/>
      <c r="D41" s="345"/>
      <c r="E41" s="345"/>
      <c r="F41" s="345"/>
      <c r="G41" s="345"/>
      <c r="H41" s="346"/>
      <c r="I41" s="346"/>
      <c r="J41" s="346"/>
      <c r="K41" s="346"/>
      <c r="L41" s="346"/>
      <c r="M41" s="346"/>
      <c r="N41" s="346"/>
      <c r="O41" s="346"/>
      <c r="P41" s="355"/>
      <c r="Q41" s="355"/>
      <c r="R41" s="355"/>
      <c r="S41" s="355"/>
      <c r="T41" s="355"/>
      <c r="U41" s="355"/>
      <c r="V41" s="355"/>
    </row>
    <row r="42" spans="2:22" x14ac:dyDescent="0.2">
      <c r="B42" s="345"/>
      <c r="C42" s="345"/>
      <c r="D42" s="345"/>
      <c r="E42" s="345"/>
      <c r="F42" s="345"/>
      <c r="G42" s="345"/>
      <c r="H42" s="346"/>
      <c r="I42" s="346"/>
      <c r="J42" s="346"/>
      <c r="K42" s="346"/>
      <c r="L42" s="346"/>
      <c r="M42" s="346"/>
      <c r="N42" s="346"/>
      <c r="O42" s="346"/>
      <c r="P42" s="355"/>
      <c r="Q42" s="355"/>
      <c r="R42" s="355"/>
      <c r="S42" s="355"/>
      <c r="T42" s="355"/>
      <c r="U42" s="355"/>
      <c r="V42" s="355"/>
    </row>
    <row r="43" spans="2:22" x14ac:dyDescent="0.2">
      <c r="B43" s="345"/>
      <c r="C43" s="345"/>
      <c r="D43" s="345"/>
      <c r="E43" s="345"/>
      <c r="F43" s="345"/>
      <c r="G43" s="345"/>
      <c r="H43" s="346"/>
      <c r="I43" s="346"/>
      <c r="J43" s="346"/>
      <c r="K43" s="346"/>
      <c r="L43" s="346"/>
      <c r="M43" s="346"/>
      <c r="N43" s="346"/>
      <c r="O43" s="346"/>
      <c r="P43" s="355"/>
      <c r="Q43" s="355"/>
      <c r="R43" s="355"/>
      <c r="S43" s="355"/>
      <c r="T43" s="355"/>
      <c r="U43" s="355"/>
      <c r="V43" s="355"/>
    </row>
    <row r="44" spans="2:22" x14ac:dyDescent="0.2">
      <c r="B44" s="345"/>
      <c r="C44" s="345"/>
      <c r="D44" s="345"/>
      <c r="E44" s="345"/>
      <c r="F44" s="345"/>
      <c r="G44" s="345"/>
      <c r="H44" s="346"/>
      <c r="I44" s="346"/>
      <c r="J44" s="346"/>
      <c r="K44" s="346"/>
      <c r="L44" s="346"/>
      <c r="M44" s="346"/>
      <c r="N44" s="346"/>
      <c r="O44" s="346"/>
      <c r="P44" s="355"/>
      <c r="Q44" s="355"/>
      <c r="R44" s="355"/>
      <c r="S44" s="355"/>
      <c r="T44" s="355"/>
      <c r="U44" s="355"/>
      <c r="V44" s="355"/>
    </row>
    <row r="45" spans="2:22" x14ac:dyDescent="0.2">
      <c r="B45" s="345"/>
      <c r="C45" s="345"/>
      <c r="D45" s="345"/>
      <c r="E45" s="345"/>
      <c r="F45" s="345"/>
      <c r="G45" s="345"/>
      <c r="H45" s="346"/>
      <c r="I45" s="346"/>
      <c r="J45" s="346"/>
      <c r="K45" s="346"/>
      <c r="L45" s="346"/>
      <c r="M45" s="346"/>
      <c r="N45" s="346"/>
      <c r="O45" s="346"/>
      <c r="P45" s="355"/>
      <c r="Q45" s="355"/>
      <c r="R45" s="355"/>
      <c r="S45" s="355"/>
      <c r="T45" s="355"/>
      <c r="U45" s="355"/>
      <c r="V45" s="355"/>
    </row>
    <row r="46" spans="2:22" x14ac:dyDescent="0.2">
      <c r="B46" s="345"/>
      <c r="C46" s="345"/>
      <c r="D46" s="345"/>
      <c r="E46" s="345"/>
      <c r="F46" s="345"/>
      <c r="G46" s="345"/>
      <c r="H46" s="346"/>
      <c r="I46" s="346"/>
      <c r="J46" s="346"/>
      <c r="K46" s="346"/>
      <c r="L46" s="346"/>
      <c r="M46" s="346"/>
      <c r="N46" s="346"/>
      <c r="O46" s="346"/>
      <c r="P46" s="355"/>
      <c r="Q46" s="355"/>
      <c r="R46" s="355"/>
      <c r="S46" s="355"/>
      <c r="T46" s="355"/>
      <c r="U46" s="355"/>
      <c r="V46" s="355"/>
    </row>
    <row r="47" spans="2:22" x14ac:dyDescent="0.2">
      <c r="B47" s="345"/>
      <c r="C47" s="345"/>
      <c r="D47" s="345"/>
      <c r="E47" s="345"/>
      <c r="F47" s="345"/>
      <c r="G47" s="345"/>
      <c r="H47" s="346"/>
      <c r="I47" s="346"/>
      <c r="J47" s="346"/>
      <c r="K47" s="346"/>
      <c r="L47" s="346"/>
      <c r="M47" s="346"/>
      <c r="N47" s="346"/>
      <c r="O47" s="346"/>
      <c r="P47" s="355"/>
      <c r="Q47" s="355"/>
      <c r="R47" s="355"/>
      <c r="S47" s="355"/>
      <c r="T47" s="355"/>
      <c r="U47" s="355"/>
      <c r="V47" s="355"/>
    </row>
    <row r="48" spans="2:22" x14ac:dyDescent="0.2">
      <c r="B48" s="345"/>
      <c r="C48" s="345"/>
      <c r="D48" s="345"/>
      <c r="E48" s="345"/>
      <c r="F48" s="345"/>
      <c r="G48" s="345"/>
      <c r="H48" s="346"/>
      <c r="I48" s="346"/>
      <c r="J48" s="346"/>
      <c r="K48" s="346"/>
      <c r="L48" s="346"/>
      <c r="M48" s="346"/>
      <c r="N48" s="346"/>
      <c r="O48" s="346"/>
      <c r="P48" s="355"/>
      <c r="Q48" s="355"/>
      <c r="R48" s="355"/>
      <c r="S48" s="355"/>
      <c r="T48" s="355"/>
      <c r="U48" s="355"/>
      <c r="V48" s="355"/>
    </row>
    <row r="49" spans="2:22" x14ac:dyDescent="0.2">
      <c r="B49" s="345"/>
      <c r="C49" s="345"/>
      <c r="D49" s="345"/>
      <c r="E49" s="345"/>
      <c r="F49" s="345"/>
      <c r="G49" s="345"/>
      <c r="H49" s="346"/>
      <c r="I49" s="346"/>
      <c r="J49" s="346"/>
      <c r="K49" s="346"/>
      <c r="L49" s="346"/>
      <c r="M49" s="346"/>
      <c r="N49" s="346"/>
      <c r="O49" s="346"/>
      <c r="P49" s="355"/>
      <c r="Q49" s="355"/>
      <c r="R49" s="355"/>
      <c r="S49" s="355"/>
      <c r="T49" s="355"/>
      <c r="U49" s="355"/>
      <c r="V49" s="355"/>
    </row>
    <row r="50" spans="2:22" x14ac:dyDescent="0.2">
      <c r="B50" s="345"/>
      <c r="C50" s="345"/>
      <c r="D50" s="345"/>
      <c r="E50" s="345"/>
      <c r="F50" s="345"/>
      <c r="G50" s="345"/>
      <c r="H50" s="346"/>
      <c r="I50" s="346"/>
      <c r="J50" s="346"/>
      <c r="K50" s="346"/>
      <c r="L50" s="346"/>
      <c r="M50" s="346"/>
      <c r="N50" s="346"/>
      <c r="O50" s="346"/>
      <c r="P50" s="355"/>
      <c r="Q50" s="355"/>
      <c r="R50" s="355"/>
      <c r="S50" s="355"/>
      <c r="T50" s="355"/>
      <c r="U50" s="355"/>
      <c r="V50" s="355"/>
    </row>
    <row r="51" spans="2:22" x14ac:dyDescent="0.2">
      <c r="B51" s="345"/>
      <c r="C51" s="345"/>
      <c r="D51" s="345"/>
      <c r="E51" s="345"/>
      <c r="F51" s="345"/>
      <c r="G51" s="345"/>
      <c r="H51" s="346"/>
      <c r="I51" s="346"/>
      <c r="J51" s="346"/>
      <c r="K51" s="346"/>
      <c r="L51" s="346"/>
      <c r="M51" s="346"/>
      <c r="N51" s="346"/>
      <c r="O51" s="346"/>
      <c r="P51" s="355"/>
      <c r="Q51" s="355"/>
      <c r="R51" s="355"/>
      <c r="S51" s="355"/>
      <c r="T51" s="355"/>
      <c r="U51" s="355"/>
      <c r="V51" s="355"/>
    </row>
    <row r="52" spans="2:22" x14ac:dyDescent="0.2">
      <c r="B52" s="345"/>
      <c r="C52" s="345"/>
      <c r="D52" s="345"/>
      <c r="E52" s="345"/>
      <c r="F52" s="345"/>
      <c r="G52" s="345"/>
      <c r="H52" s="346"/>
      <c r="I52" s="346"/>
      <c r="J52" s="346"/>
      <c r="K52" s="346"/>
      <c r="L52" s="346"/>
      <c r="M52" s="346"/>
      <c r="N52" s="346"/>
      <c r="O52" s="346"/>
      <c r="P52" s="355"/>
      <c r="Q52" s="355"/>
      <c r="R52" s="355"/>
      <c r="S52" s="355"/>
      <c r="T52" s="355"/>
      <c r="U52" s="355"/>
      <c r="V52" s="355"/>
    </row>
    <row r="53" spans="2:22" x14ac:dyDescent="0.2">
      <c r="B53" s="345"/>
      <c r="C53" s="345"/>
      <c r="D53" s="345"/>
      <c r="E53" s="345"/>
      <c r="F53" s="345"/>
      <c r="G53" s="345"/>
      <c r="H53" s="346"/>
      <c r="I53" s="346"/>
      <c r="J53" s="346"/>
      <c r="K53" s="346"/>
      <c r="L53" s="346"/>
      <c r="M53" s="346"/>
      <c r="N53" s="346"/>
      <c r="O53" s="346"/>
      <c r="P53" s="355"/>
      <c r="Q53" s="355"/>
      <c r="R53" s="355"/>
      <c r="S53" s="355"/>
      <c r="T53" s="355"/>
      <c r="U53" s="355"/>
      <c r="V53" s="355"/>
    </row>
    <row r="54" spans="2:22" x14ac:dyDescent="0.2">
      <c r="B54" s="345"/>
      <c r="C54" s="345"/>
      <c r="D54" s="345"/>
      <c r="E54" s="345"/>
      <c r="F54" s="345"/>
      <c r="G54" s="345"/>
      <c r="H54" s="346"/>
      <c r="I54" s="346"/>
      <c r="J54" s="346"/>
      <c r="K54" s="346"/>
      <c r="L54" s="346"/>
      <c r="M54" s="346"/>
      <c r="N54" s="346"/>
      <c r="O54" s="346"/>
      <c r="P54" s="355"/>
      <c r="Q54" s="355"/>
      <c r="R54" s="355"/>
      <c r="S54" s="355"/>
      <c r="T54" s="355"/>
      <c r="U54" s="355"/>
      <c r="V54" s="355"/>
    </row>
    <row r="55" spans="2:22" x14ac:dyDescent="0.2">
      <c r="B55" s="345"/>
      <c r="C55" s="345"/>
      <c r="D55" s="345"/>
      <c r="E55" s="345"/>
      <c r="F55" s="345"/>
      <c r="G55" s="345"/>
      <c r="H55" s="346"/>
      <c r="I55" s="346"/>
      <c r="J55" s="346"/>
      <c r="K55" s="346"/>
      <c r="L55" s="346"/>
      <c r="M55" s="346"/>
      <c r="N55" s="346"/>
      <c r="O55" s="346"/>
      <c r="P55" s="355"/>
      <c r="Q55" s="355"/>
      <c r="R55" s="355"/>
      <c r="S55" s="355"/>
      <c r="T55" s="355"/>
      <c r="U55" s="355"/>
      <c r="V55" s="355"/>
    </row>
    <row r="56" spans="2:22" x14ac:dyDescent="0.2">
      <c r="B56" s="345"/>
      <c r="C56" s="345"/>
      <c r="D56" s="345"/>
      <c r="E56" s="345"/>
      <c r="F56" s="345"/>
      <c r="G56" s="345"/>
      <c r="H56" s="346"/>
      <c r="I56" s="346"/>
      <c r="J56" s="346"/>
      <c r="K56" s="346"/>
      <c r="L56" s="346"/>
      <c r="M56" s="346"/>
      <c r="N56" s="346"/>
      <c r="O56" s="346"/>
      <c r="P56" s="355"/>
      <c r="Q56" s="355"/>
      <c r="R56" s="355"/>
      <c r="S56" s="355"/>
      <c r="T56" s="355"/>
      <c r="U56" s="355"/>
      <c r="V56" s="355"/>
    </row>
    <row r="57" spans="2:22" x14ac:dyDescent="0.2">
      <c r="B57" s="345"/>
      <c r="C57" s="345"/>
      <c r="D57" s="345"/>
      <c r="E57" s="345"/>
      <c r="F57" s="345"/>
      <c r="G57" s="345"/>
      <c r="H57" s="346"/>
      <c r="I57" s="346"/>
      <c r="J57" s="346"/>
      <c r="K57" s="346"/>
      <c r="L57" s="346"/>
      <c r="M57" s="346"/>
      <c r="N57" s="346"/>
      <c r="O57" s="346"/>
      <c r="P57" s="355"/>
      <c r="Q57" s="355"/>
      <c r="R57" s="355"/>
      <c r="S57" s="355"/>
      <c r="T57" s="355"/>
      <c r="U57" s="355"/>
      <c r="V57" s="355"/>
    </row>
    <row r="58" spans="2:22" x14ac:dyDescent="0.2">
      <c r="B58" s="345"/>
      <c r="C58" s="345"/>
      <c r="D58" s="345"/>
      <c r="E58" s="345"/>
      <c r="F58" s="345"/>
      <c r="G58" s="345"/>
      <c r="H58" s="346"/>
      <c r="I58" s="346"/>
      <c r="J58" s="346"/>
      <c r="K58" s="346"/>
      <c r="L58" s="346"/>
      <c r="M58" s="346"/>
      <c r="N58" s="346"/>
      <c r="O58" s="346"/>
      <c r="P58" s="355"/>
      <c r="Q58" s="355"/>
      <c r="R58" s="355"/>
      <c r="S58" s="355"/>
      <c r="T58" s="355"/>
      <c r="U58" s="355"/>
      <c r="V58" s="355"/>
    </row>
    <row r="59" spans="2:22" x14ac:dyDescent="0.2">
      <c r="B59" s="345"/>
      <c r="C59" s="345"/>
      <c r="D59" s="345"/>
      <c r="E59" s="345"/>
      <c r="F59" s="345"/>
      <c r="G59" s="345"/>
      <c r="H59" s="346"/>
      <c r="I59" s="346"/>
      <c r="J59" s="346"/>
      <c r="K59" s="346"/>
      <c r="L59" s="346"/>
      <c r="M59" s="346"/>
      <c r="N59" s="346"/>
      <c r="O59" s="346"/>
      <c r="P59" s="355"/>
      <c r="Q59" s="355"/>
      <c r="R59" s="355"/>
      <c r="S59" s="355"/>
      <c r="T59" s="355"/>
      <c r="U59" s="355"/>
      <c r="V59" s="355"/>
    </row>
    <row r="60" spans="2:22" x14ac:dyDescent="0.2">
      <c r="B60" s="345"/>
      <c r="C60" s="345"/>
      <c r="D60" s="345"/>
      <c r="E60" s="345"/>
      <c r="F60" s="345"/>
      <c r="G60" s="345"/>
      <c r="H60" s="346"/>
      <c r="I60" s="346"/>
      <c r="J60" s="346"/>
      <c r="K60" s="346"/>
      <c r="L60" s="346"/>
      <c r="M60" s="346"/>
      <c r="N60" s="346"/>
      <c r="O60" s="346"/>
      <c r="P60" s="355"/>
      <c r="Q60" s="355"/>
      <c r="R60" s="355"/>
      <c r="S60" s="355"/>
      <c r="T60" s="355"/>
      <c r="U60" s="355"/>
      <c r="V60" s="355"/>
    </row>
    <row r="61" spans="2:22" x14ac:dyDescent="0.2">
      <c r="B61" s="345"/>
      <c r="C61" s="345"/>
      <c r="D61" s="345"/>
      <c r="E61" s="345"/>
      <c r="F61" s="345"/>
      <c r="G61" s="345"/>
      <c r="H61" s="346"/>
      <c r="I61" s="346"/>
      <c r="J61" s="346"/>
      <c r="K61" s="346"/>
      <c r="L61" s="346"/>
      <c r="M61" s="346"/>
      <c r="N61" s="346"/>
      <c r="O61" s="346"/>
      <c r="P61" s="355"/>
      <c r="Q61" s="355"/>
      <c r="R61" s="355"/>
      <c r="S61" s="355"/>
      <c r="T61" s="355"/>
      <c r="U61" s="355"/>
      <c r="V61" s="355"/>
    </row>
    <row r="62" spans="2:22" x14ac:dyDescent="0.2">
      <c r="B62" s="345"/>
      <c r="C62" s="345"/>
      <c r="D62" s="345"/>
      <c r="E62" s="345"/>
      <c r="F62" s="345"/>
      <c r="G62" s="345"/>
      <c r="H62" s="346"/>
      <c r="I62" s="346"/>
      <c r="J62" s="346"/>
      <c r="K62" s="346"/>
      <c r="L62" s="346"/>
      <c r="M62" s="346"/>
      <c r="N62" s="346"/>
      <c r="O62" s="346"/>
      <c r="P62" s="355"/>
      <c r="Q62" s="355"/>
      <c r="R62" s="355"/>
      <c r="S62" s="355"/>
      <c r="T62" s="355"/>
      <c r="U62" s="355"/>
      <c r="V62" s="355"/>
    </row>
    <row r="63" spans="2:22" x14ac:dyDescent="0.2">
      <c r="B63" s="345"/>
      <c r="C63" s="345"/>
      <c r="D63" s="345"/>
      <c r="E63" s="345"/>
      <c r="F63" s="345"/>
      <c r="G63" s="345"/>
      <c r="H63" s="346"/>
      <c r="I63" s="346"/>
      <c r="J63" s="346"/>
      <c r="K63" s="346"/>
      <c r="L63" s="346"/>
      <c r="M63" s="346"/>
      <c r="N63" s="346"/>
      <c r="O63" s="346"/>
      <c r="P63" s="355"/>
      <c r="Q63" s="355"/>
      <c r="R63" s="355"/>
      <c r="S63" s="355"/>
      <c r="T63" s="355"/>
      <c r="U63" s="355"/>
      <c r="V63" s="355"/>
    </row>
    <row r="64" spans="2:22" x14ac:dyDescent="0.2">
      <c r="B64" s="345"/>
      <c r="C64" s="345"/>
      <c r="D64" s="345"/>
      <c r="E64" s="345"/>
      <c r="F64" s="345"/>
      <c r="G64" s="345"/>
      <c r="H64" s="346"/>
      <c r="I64" s="346"/>
      <c r="J64" s="346"/>
      <c r="K64" s="346"/>
      <c r="L64" s="346"/>
      <c r="M64" s="346"/>
      <c r="N64" s="346"/>
      <c r="O64" s="346"/>
      <c r="P64" s="355"/>
      <c r="Q64" s="355"/>
      <c r="R64" s="355"/>
      <c r="S64" s="355"/>
      <c r="T64" s="355"/>
      <c r="U64" s="355"/>
      <c r="V64" s="355"/>
    </row>
    <row r="65" spans="2:22" x14ac:dyDescent="0.2">
      <c r="B65" s="345"/>
      <c r="C65" s="345"/>
      <c r="D65" s="345"/>
      <c r="E65" s="345"/>
      <c r="F65" s="345"/>
      <c r="G65" s="345"/>
      <c r="H65" s="346"/>
      <c r="I65" s="346"/>
      <c r="J65" s="346"/>
      <c r="K65" s="346"/>
      <c r="L65" s="346"/>
      <c r="M65" s="346"/>
      <c r="N65" s="346"/>
      <c r="O65" s="346"/>
      <c r="P65" s="355"/>
      <c r="Q65" s="355"/>
      <c r="R65" s="355"/>
      <c r="S65" s="355"/>
      <c r="T65" s="355"/>
      <c r="U65" s="355"/>
      <c r="V65" s="355"/>
    </row>
    <row r="66" spans="2:22" x14ac:dyDescent="0.2">
      <c r="B66" s="345"/>
      <c r="C66" s="345"/>
      <c r="D66" s="345"/>
      <c r="E66" s="345"/>
      <c r="F66" s="345"/>
      <c r="G66" s="345"/>
      <c r="H66" s="346"/>
      <c r="I66" s="346"/>
      <c r="J66" s="346"/>
      <c r="K66" s="346"/>
      <c r="L66" s="346"/>
      <c r="M66" s="346"/>
      <c r="N66" s="346"/>
      <c r="O66" s="346"/>
      <c r="P66" s="355"/>
      <c r="Q66" s="355"/>
      <c r="R66" s="355"/>
      <c r="S66" s="355"/>
      <c r="T66" s="355"/>
      <c r="U66" s="355"/>
      <c r="V66" s="355"/>
    </row>
    <row r="67" spans="2:22" x14ac:dyDescent="0.2">
      <c r="B67" s="345"/>
      <c r="C67" s="345"/>
      <c r="D67" s="345"/>
      <c r="E67" s="345"/>
      <c r="F67" s="345"/>
      <c r="G67" s="345"/>
      <c r="H67" s="346"/>
      <c r="I67" s="346"/>
      <c r="J67" s="346"/>
      <c r="K67" s="346"/>
      <c r="L67" s="346"/>
      <c r="M67" s="346"/>
      <c r="N67" s="346"/>
      <c r="O67" s="346"/>
      <c r="P67" s="355"/>
      <c r="Q67" s="355"/>
      <c r="R67" s="355"/>
      <c r="S67" s="355"/>
      <c r="T67" s="355"/>
      <c r="U67" s="355"/>
      <c r="V67" s="355"/>
    </row>
    <row r="68" spans="2:22" x14ac:dyDescent="0.2">
      <c r="B68" s="345"/>
      <c r="C68" s="345"/>
      <c r="D68" s="345"/>
      <c r="E68" s="345"/>
      <c r="F68" s="345"/>
      <c r="G68" s="345"/>
      <c r="H68" s="346"/>
      <c r="I68" s="346"/>
      <c r="J68" s="346"/>
      <c r="K68" s="346"/>
      <c r="L68" s="346"/>
      <c r="M68" s="346"/>
      <c r="N68" s="346"/>
      <c r="O68" s="346"/>
      <c r="P68" s="355"/>
      <c r="Q68" s="355"/>
      <c r="R68" s="355"/>
      <c r="S68" s="355"/>
      <c r="T68" s="355"/>
      <c r="U68" s="355"/>
      <c r="V68" s="355"/>
    </row>
    <row r="69" spans="2:22" x14ac:dyDescent="0.2">
      <c r="B69" s="345"/>
      <c r="C69" s="345"/>
      <c r="D69" s="345"/>
      <c r="E69" s="345"/>
      <c r="F69" s="345"/>
      <c r="G69" s="345"/>
      <c r="H69" s="346"/>
      <c r="I69" s="346"/>
      <c r="J69" s="346"/>
      <c r="K69" s="346"/>
      <c r="L69" s="346"/>
      <c r="M69" s="346"/>
      <c r="N69" s="346"/>
      <c r="O69" s="346"/>
      <c r="P69" s="355"/>
      <c r="Q69" s="355"/>
      <c r="R69" s="355"/>
      <c r="S69" s="355"/>
      <c r="T69" s="355"/>
      <c r="U69" s="355"/>
      <c r="V69" s="355"/>
    </row>
    <row r="70" spans="2:22" x14ac:dyDescent="0.2">
      <c r="B70" s="345"/>
      <c r="C70" s="345"/>
      <c r="D70" s="345"/>
      <c r="E70" s="345"/>
      <c r="F70" s="345"/>
      <c r="G70" s="345"/>
      <c r="H70" s="346"/>
      <c r="I70" s="346"/>
      <c r="J70" s="346"/>
      <c r="K70" s="346"/>
      <c r="L70" s="346"/>
      <c r="M70" s="346"/>
      <c r="N70" s="346"/>
      <c r="O70" s="346"/>
      <c r="P70" s="355"/>
      <c r="Q70" s="355"/>
      <c r="R70" s="355"/>
      <c r="S70" s="355"/>
      <c r="T70" s="355"/>
      <c r="U70" s="355"/>
      <c r="V70" s="355"/>
    </row>
    <row r="71" spans="2:22" x14ac:dyDescent="0.2">
      <c r="B71" s="345"/>
      <c r="C71" s="345"/>
      <c r="D71" s="345"/>
      <c r="E71" s="345"/>
      <c r="F71" s="345"/>
      <c r="G71" s="345"/>
      <c r="H71" s="346"/>
      <c r="I71" s="346"/>
      <c r="J71" s="346"/>
      <c r="K71" s="346"/>
      <c r="L71" s="346"/>
      <c r="M71" s="346"/>
      <c r="N71" s="346"/>
      <c r="O71" s="346"/>
      <c r="P71" s="355"/>
      <c r="Q71" s="355"/>
      <c r="R71" s="355"/>
      <c r="S71" s="355"/>
      <c r="T71" s="355"/>
      <c r="U71" s="355"/>
      <c r="V71" s="355"/>
    </row>
    <row r="72" spans="2:22" x14ac:dyDescent="0.2">
      <c r="B72" s="345"/>
      <c r="C72" s="345"/>
      <c r="D72" s="345"/>
      <c r="E72" s="345"/>
      <c r="F72" s="345"/>
      <c r="G72" s="345"/>
      <c r="H72" s="346"/>
      <c r="I72" s="346"/>
      <c r="J72" s="346"/>
      <c r="K72" s="346"/>
      <c r="L72" s="346"/>
      <c r="M72" s="346"/>
      <c r="N72" s="346"/>
      <c r="O72" s="346"/>
      <c r="P72" s="355"/>
      <c r="Q72" s="355"/>
      <c r="R72" s="355"/>
      <c r="S72" s="355"/>
      <c r="T72" s="355"/>
      <c r="U72" s="355"/>
      <c r="V72" s="355"/>
    </row>
    <row r="73" spans="2:22" x14ac:dyDescent="0.2">
      <c r="B73" s="345"/>
      <c r="C73" s="345"/>
      <c r="D73" s="345"/>
      <c r="E73" s="345"/>
      <c r="F73" s="345"/>
      <c r="G73" s="345"/>
      <c r="H73" s="346"/>
      <c r="I73" s="346"/>
      <c r="J73" s="346"/>
      <c r="K73" s="346"/>
      <c r="L73" s="346"/>
      <c r="M73" s="346"/>
      <c r="N73" s="346"/>
      <c r="O73" s="346"/>
      <c r="P73" s="355"/>
      <c r="Q73" s="355"/>
      <c r="R73" s="355"/>
      <c r="S73" s="355"/>
      <c r="T73" s="355"/>
      <c r="U73" s="355"/>
      <c r="V73" s="355"/>
    </row>
    <row r="74" spans="2:22" x14ac:dyDescent="0.2">
      <c r="B74" s="345"/>
      <c r="C74" s="345"/>
      <c r="D74" s="345"/>
      <c r="E74" s="345"/>
      <c r="F74" s="345"/>
      <c r="G74" s="345"/>
      <c r="H74" s="346"/>
      <c r="I74" s="346"/>
      <c r="J74" s="346"/>
      <c r="K74" s="346"/>
      <c r="L74" s="346"/>
      <c r="M74" s="346"/>
      <c r="N74" s="346"/>
      <c r="O74" s="346"/>
      <c r="P74" s="355"/>
      <c r="Q74" s="355"/>
      <c r="R74" s="355"/>
      <c r="S74" s="355"/>
      <c r="T74" s="355"/>
      <c r="U74" s="355"/>
      <c r="V74" s="355"/>
    </row>
    <row r="75" spans="2:22" x14ac:dyDescent="0.2">
      <c r="B75" s="345"/>
      <c r="C75" s="345"/>
      <c r="D75" s="345"/>
      <c r="E75" s="345"/>
      <c r="F75" s="345"/>
      <c r="G75" s="345"/>
      <c r="H75" s="346"/>
      <c r="I75" s="346"/>
      <c r="J75" s="346"/>
      <c r="K75" s="346"/>
      <c r="L75" s="346"/>
      <c r="M75" s="346"/>
      <c r="N75" s="346"/>
      <c r="O75" s="346"/>
      <c r="P75" s="355"/>
      <c r="Q75" s="355"/>
      <c r="R75" s="355"/>
      <c r="S75" s="355"/>
      <c r="T75" s="355"/>
      <c r="U75" s="355"/>
      <c r="V75" s="355"/>
    </row>
    <row r="76" spans="2:22" x14ac:dyDescent="0.2">
      <c r="B76" s="345"/>
      <c r="C76" s="345"/>
      <c r="D76" s="345"/>
      <c r="E76" s="345"/>
      <c r="F76" s="345"/>
      <c r="G76" s="345"/>
      <c r="H76" s="346"/>
      <c r="I76" s="346"/>
      <c r="J76" s="346"/>
      <c r="K76" s="346"/>
      <c r="L76" s="346"/>
      <c r="M76" s="346"/>
      <c r="N76" s="346"/>
      <c r="O76" s="346"/>
      <c r="P76" s="355"/>
      <c r="Q76" s="355"/>
      <c r="R76" s="355"/>
      <c r="S76" s="355"/>
      <c r="T76" s="355"/>
      <c r="U76" s="355"/>
      <c r="V76" s="355"/>
    </row>
    <row r="77" spans="2:22" x14ac:dyDescent="0.2">
      <c r="B77" s="345"/>
      <c r="C77" s="345"/>
      <c r="D77" s="345"/>
      <c r="E77" s="345"/>
      <c r="F77" s="345"/>
      <c r="G77" s="345"/>
      <c r="H77" s="346"/>
      <c r="I77" s="346"/>
      <c r="J77" s="346"/>
      <c r="K77" s="346"/>
      <c r="L77" s="346"/>
      <c r="M77" s="346"/>
      <c r="N77" s="346"/>
      <c r="O77" s="346"/>
      <c r="P77" s="355"/>
      <c r="Q77" s="355"/>
      <c r="R77" s="355"/>
      <c r="S77" s="355"/>
      <c r="T77" s="355"/>
      <c r="U77" s="355"/>
      <c r="V77" s="355"/>
    </row>
    <row r="78" spans="2:22" x14ac:dyDescent="0.2">
      <c r="B78" s="345"/>
      <c r="C78" s="345"/>
      <c r="D78" s="345"/>
      <c r="E78" s="345"/>
      <c r="F78" s="345"/>
      <c r="G78" s="345"/>
      <c r="H78" s="346"/>
      <c r="I78" s="346"/>
      <c r="J78" s="346"/>
      <c r="K78" s="346"/>
      <c r="L78" s="346"/>
      <c r="M78" s="346"/>
      <c r="N78" s="346"/>
      <c r="O78" s="346"/>
      <c r="P78" s="355"/>
      <c r="Q78" s="355"/>
      <c r="R78" s="355"/>
      <c r="S78" s="355"/>
      <c r="T78" s="355"/>
      <c r="U78" s="355"/>
      <c r="V78" s="355"/>
    </row>
    <row r="79" spans="2:22" x14ac:dyDescent="0.2">
      <c r="B79" s="345"/>
      <c r="C79" s="345"/>
      <c r="D79" s="345"/>
      <c r="E79" s="345"/>
      <c r="F79" s="345"/>
      <c r="G79" s="345"/>
      <c r="H79" s="346"/>
      <c r="I79" s="346"/>
      <c r="J79" s="346"/>
      <c r="K79" s="346"/>
      <c r="L79" s="346"/>
      <c r="M79" s="346"/>
      <c r="N79" s="346"/>
      <c r="O79" s="346"/>
      <c r="P79" s="355"/>
      <c r="Q79" s="355"/>
      <c r="R79" s="355"/>
      <c r="S79" s="355"/>
      <c r="T79" s="355"/>
      <c r="U79" s="355"/>
      <c r="V79" s="355"/>
    </row>
    <row r="80" spans="2:22" x14ac:dyDescent="0.2">
      <c r="B80" s="345"/>
      <c r="C80" s="345"/>
      <c r="D80" s="345"/>
      <c r="E80" s="345"/>
      <c r="F80" s="345"/>
      <c r="G80" s="345"/>
      <c r="H80" s="346"/>
      <c r="I80" s="346"/>
      <c r="J80" s="346"/>
      <c r="K80" s="346"/>
      <c r="L80" s="346"/>
      <c r="M80" s="346"/>
      <c r="N80" s="346"/>
      <c r="O80" s="346"/>
      <c r="P80" s="355"/>
      <c r="Q80" s="355"/>
      <c r="R80" s="355"/>
      <c r="S80" s="355"/>
      <c r="T80" s="355"/>
      <c r="U80" s="355"/>
      <c r="V80" s="355"/>
    </row>
    <row r="81" spans="2:22" x14ac:dyDescent="0.2">
      <c r="B81" s="345"/>
      <c r="C81" s="345"/>
      <c r="D81" s="345"/>
      <c r="E81" s="345"/>
      <c r="F81" s="345"/>
      <c r="G81" s="345"/>
      <c r="H81" s="346"/>
      <c r="I81" s="346"/>
      <c r="J81" s="346"/>
      <c r="K81" s="346"/>
      <c r="L81" s="346"/>
      <c r="M81" s="346"/>
      <c r="N81" s="346"/>
      <c r="O81" s="346"/>
      <c r="P81" s="355"/>
      <c r="Q81" s="355"/>
      <c r="R81" s="355"/>
      <c r="S81" s="355"/>
      <c r="T81" s="355"/>
      <c r="U81" s="355"/>
      <c r="V81" s="355"/>
    </row>
    <row r="82" spans="2:22" x14ac:dyDescent="0.2">
      <c r="B82" s="345"/>
      <c r="C82" s="345"/>
      <c r="D82" s="345"/>
      <c r="E82" s="345"/>
      <c r="F82" s="345"/>
      <c r="G82" s="345"/>
      <c r="H82" s="346"/>
      <c r="I82" s="346"/>
      <c r="J82" s="346"/>
      <c r="K82" s="346"/>
      <c r="L82" s="346"/>
      <c r="M82" s="346"/>
      <c r="N82" s="346"/>
      <c r="O82" s="346"/>
      <c r="P82" s="355"/>
      <c r="Q82" s="355"/>
      <c r="R82" s="355"/>
      <c r="S82" s="355"/>
      <c r="T82" s="355"/>
      <c r="U82" s="355"/>
      <c r="V82" s="355"/>
    </row>
    <row r="83" spans="2:22" x14ac:dyDescent="0.2">
      <c r="B83" s="345"/>
      <c r="C83" s="345"/>
      <c r="D83" s="345"/>
      <c r="E83" s="345"/>
      <c r="F83" s="345"/>
      <c r="G83" s="345"/>
      <c r="H83" s="346"/>
      <c r="I83" s="346"/>
      <c r="J83" s="346"/>
      <c r="K83" s="346"/>
      <c r="L83" s="346"/>
      <c r="M83" s="346"/>
      <c r="N83" s="346"/>
      <c r="O83" s="346"/>
      <c r="P83" s="355"/>
      <c r="Q83" s="355"/>
      <c r="R83" s="355"/>
      <c r="S83" s="355"/>
      <c r="T83" s="355"/>
      <c r="U83" s="355"/>
      <c r="V83" s="355"/>
    </row>
    <row r="84" spans="2:22" x14ac:dyDescent="0.2">
      <c r="B84" s="345"/>
      <c r="C84" s="345"/>
      <c r="D84" s="345"/>
      <c r="E84" s="345"/>
      <c r="F84" s="345"/>
      <c r="G84" s="345"/>
      <c r="H84" s="346"/>
      <c r="I84" s="346"/>
      <c r="J84" s="346"/>
      <c r="K84" s="346"/>
      <c r="L84" s="346"/>
      <c r="M84" s="346"/>
      <c r="N84" s="346"/>
      <c r="O84" s="346"/>
      <c r="P84" s="355"/>
      <c r="Q84" s="355"/>
      <c r="R84" s="355"/>
      <c r="S84" s="355"/>
      <c r="T84" s="355"/>
      <c r="U84" s="355"/>
      <c r="V84" s="355"/>
    </row>
    <row r="85" spans="2:22" x14ac:dyDescent="0.2">
      <c r="B85" s="345"/>
      <c r="C85" s="345"/>
      <c r="D85" s="345"/>
      <c r="E85" s="345"/>
      <c r="F85" s="345"/>
      <c r="G85" s="345"/>
      <c r="H85" s="346"/>
      <c r="I85" s="346"/>
      <c r="J85" s="346"/>
      <c r="K85" s="346"/>
      <c r="L85" s="346"/>
      <c r="M85" s="346"/>
      <c r="N85" s="346"/>
      <c r="O85" s="346"/>
      <c r="P85" s="355"/>
      <c r="Q85" s="355"/>
      <c r="R85" s="355"/>
      <c r="S85" s="355"/>
      <c r="T85" s="355"/>
      <c r="U85" s="355"/>
      <c r="V85" s="355"/>
    </row>
    <row r="86" spans="2:22" x14ac:dyDescent="0.2">
      <c r="B86" s="345"/>
      <c r="C86" s="345"/>
      <c r="D86" s="345"/>
      <c r="E86" s="345"/>
      <c r="F86" s="345"/>
      <c r="G86" s="345"/>
      <c r="H86" s="346"/>
      <c r="I86" s="346"/>
      <c r="J86" s="346"/>
      <c r="K86" s="346"/>
      <c r="L86" s="346"/>
      <c r="M86" s="346"/>
      <c r="N86" s="346"/>
      <c r="O86" s="346"/>
      <c r="P86" s="355"/>
      <c r="Q86" s="355"/>
      <c r="R86" s="355"/>
      <c r="S86" s="355"/>
      <c r="T86" s="355"/>
      <c r="U86" s="355"/>
      <c r="V86" s="355"/>
    </row>
    <row r="87" spans="2:22" x14ac:dyDescent="0.2">
      <c r="B87" s="345"/>
      <c r="C87" s="345"/>
      <c r="D87" s="345"/>
      <c r="E87" s="345"/>
      <c r="F87" s="345"/>
      <c r="G87" s="345"/>
      <c r="H87" s="346"/>
      <c r="I87" s="346"/>
      <c r="J87" s="346"/>
      <c r="K87" s="346"/>
      <c r="L87" s="346"/>
      <c r="M87" s="346"/>
      <c r="N87" s="346"/>
      <c r="O87" s="346"/>
      <c r="P87" s="355"/>
      <c r="Q87" s="355"/>
      <c r="R87" s="355"/>
      <c r="S87" s="355"/>
      <c r="T87" s="355"/>
      <c r="U87" s="355"/>
      <c r="V87" s="355"/>
    </row>
    <row r="88" spans="2:22" x14ac:dyDescent="0.2">
      <c r="B88" s="345"/>
      <c r="C88" s="345"/>
      <c r="D88" s="345"/>
      <c r="E88" s="345"/>
      <c r="F88" s="345"/>
      <c r="G88" s="345"/>
      <c r="H88" s="346"/>
      <c r="I88" s="346"/>
      <c r="J88" s="346"/>
      <c r="K88" s="346"/>
      <c r="L88" s="346"/>
      <c r="M88" s="346"/>
      <c r="N88" s="346"/>
      <c r="O88" s="346"/>
      <c r="P88" s="355"/>
      <c r="Q88" s="355"/>
      <c r="R88" s="355"/>
      <c r="S88" s="355"/>
      <c r="T88" s="355"/>
      <c r="U88" s="355"/>
      <c r="V88" s="355"/>
    </row>
    <row r="89" spans="2:22" x14ac:dyDescent="0.2">
      <c r="B89" s="345"/>
      <c r="C89" s="345"/>
      <c r="D89" s="345"/>
      <c r="E89" s="345"/>
      <c r="F89" s="345"/>
      <c r="G89" s="345"/>
      <c r="H89" s="346"/>
      <c r="I89" s="346"/>
      <c r="J89" s="346"/>
      <c r="K89" s="346"/>
      <c r="L89" s="346"/>
      <c r="M89" s="346"/>
      <c r="N89" s="346"/>
      <c r="O89" s="346"/>
      <c r="P89" s="355"/>
      <c r="Q89" s="355"/>
      <c r="R89" s="355"/>
      <c r="S89" s="355"/>
      <c r="T89" s="355"/>
      <c r="U89" s="355"/>
      <c r="V89" s="355"/>
    </row>
    <row r="90" spans="2:22" x14ac:dyDescent="0.2">
      <c r="B90" s="345"/>
      <c r="C90" s="345"/>
      <c r="D90" s="345"/>
      <c r="E90" s="345"/>
      <c r="F90" s="345"/>
      <c r="G90" s="345"/>
      <c r="H90" s="346"/>
      <c r="I90" s="346"/>
      <c r="J90" s="346"/>
      <c r="K90" s="346"/>
      <c r="L90" s="346"/>
      <c r="M90" s="346"/>
      <c r="N90" s="346"/>
      <c r="O90" s="346"/>
      <c r="P90" s="355"/>
      <c r="Q90" s="355"/>
      <c r="R90" s="355"/>
      <c r="S90" s="355"/>
      <c r="T90" s="355"/>
      <c r="U90" s="355"/>
      <c r="V90" s="355"/>
    </row>
    <row r="91" spans="2:22" x14ac:dyDescent="0.2">
      <c r="B91" s="345"/>
      <c r="C91" s="345"/>
      <c r="D91" s="345"/>
      <c r="E91" s="345"/>
      <c r="F91" s="345"/>
      <c r="G91" s="345"/>
      <c r="H91" s="346"/>
      <c r="I91" s="346"/>
      <c r="J91" s="346"/>
      <c r="K91" s="346"/>
      <c r="L91" s="346"/>
      <c r="M91" s="346"/>
      <c r="N91" s="346"/>
      <c r="O91" s="346"/>
      <c r="P91" s="355"/>
      <c r="Q91" s="355"/>
      <c r="R91" s="355"/>
      <c r="S91" s="355"/>
      <c r="T91" s="355"/>
      <c r="U91" s="355"/>
      <c r="V91" s="355"/>
    </row>
    <row r="92" spans="2:22" x14ac:dyDescent="0.2">
      <c r="B92" s="345"/>
      <c r="C92" s="345"/>
      <c r="D92" s="345"/>
      <c r="E92" s="345"/>
      <c r="F92" s="345"/>
      <c r="G92" s="345"/>
      <c r="H92" s="346"/>
      <c r="I92" s="346"/>
      <c r="J92" s="346"/>
      <c r="K92" s="346"/>
      <c r="L92" s="346"/>
      <c r="M92" s="346"/>
      <c r="N92" s="346"/>
      <c r="O92" s="346"/>
      <c r="P92" s="355"/>
      <c r="Q92" s="355"/>
      <c r="R92" s="355"/>
      <c r="S92" s="355"/>
      <c r="T92" s="355"/>
      <c r="U92" s="355"/>
      <c r="V92" s="355"/>
    </row>
    <row r="93" spans="2:22" x14ac:dyDescent="0.2">
      <c r="B93" s="345"/>
      <c r="C93" s="345"/>
      <c r="D93" s="345"/>
      <c r="E93" s="345"/>
      <c r="F93" s="345"/>
      <c r="G93" s="345"/>
      <c r="H93" s="346"/>
      <c r="I93" s="346"/>
      <c r="J93" s="346"/>
      <c r="K93" s="346"/>
      <c r="L93" s="346"/>
      <c r="M93" s="346"/>
      <c r="N93" s="346"/>
      <c r="O93" s="346"/>
      <c r="P93" s="355"/>
      <c r="Q93" s="355"/>
      <c r="R93" s="355"/>
      <c r="S93" s="355"/>
      <c r="T93" s="355"/>
      <c r="U93" s="355"/>
      <c r="V93" s="355"/>
    </row>
    <row r="94" spans="2:22" x14ac:dyDescent="0.2">
      <c r="B94" s="345"/>
      <c r="C94" s="345"/>
      <c r="D94" s="345"/>
      <c r="E94" s="345"/>
      <c r="F94" s="345"/>
      <c r="G94" s="345"/>
      <c r="H94" s="346"/>
      <c r="I94" s="346"/>
      <c r="J94" s="346"/>
      <c r="K94" s="346"/>
      <c r="L94" s="346"/>
      <c r="M94" s="346"/>
      <c r="N94" s="346"/>
      <c r="O94" s="346"/>
      <c r="P94" s="355"/>
      <c r="Q94" s="355"/>
      <c r="R94" s="355"/>
      <c r="S94" s="355"/>
      <c r="T94" s="355"/>
      <c r="U94" s="355"/>
      <c r="V94" s="355"/>
    </row>
    <row r="95" spans="2:22" x14ac:dyDescent="0.2">
      <c r="B95" s="345"/>
      <c r="C95" s="345"/>
      <c r="D95" s="345"/>
      <c r="E95" s="345"/>
      <c r="F95" s="345"/>
      <c r="G95" s="345"/>
      <c r="H95" s="346"/>
      <c r="I95" s="346"/>
      <c r="J95" s="346"/>
      <c r="K95" s="346"/>
      <c r="L95" s="346"/>
      <c r="M95" s="346"/>
      <c r="N95" s="346"/>
      <c r="O95" s="346"/>
      <c r="P95" s="355"/>
      <c r="Q95" s="355"/>
      <c r="R95" s="355"/>
      <c r="S95" s="355"/>
      <c r="T95" s="355"/>
      <c r="U95" s="355"/>
      <c r="V95" s="355"/>
    </row>
    <row r="96" spans="2:22" x14ac:dyDescent="0.2">
      <c r="B96" s="345"/>
      <c r="C96" s="345"/>
      <c r="D96" s="345"/>
      <c r="E96" s="345"/>
      <c r="F96" s="345"/>
      <c r="G96" s="345"/>
      <c r="H96" s="346"/>
      <c r="I96" s="346"/>
      <c r="J96" s="346"/>
      <c r="K96" s="346"/>
      <c r="L96" s="346"/>
      <c r="M96" s="346"/>
      <c r="N96" s="346"/>
      <c r="O96" s="346"/>
      <c r="P96" s="355"/>
      <c r="Q96" s="355"/>
      <c r="R96" s="355"/>
      <c r="S96" s="355"/>
      <c r="T96" s="355"/>
      <c r="U96" s="355"/>
      <c r="V96" s="355"/>
    </row>
    <row r="97" spans="2:22" x14ac:dyDescent="0.2">
      <c r="B97" s="345"/>
      <c r="C97" s="345"/>
      <c r="D97" s="345"/>
      <c r="E97" s="345"/>
      <c r="F97" s="345"/>
      <c r="G97" s="345"/>
      <c r="H97" s="346"/>
      <c r="I97" s="346"/>
      <c r="J97" s="346"/>
      <c r="K97" s="346"/>
      <c r="L97" s="346"/>
      <c r="M97" s="346"/>
      <c r="N97" s="346"/>
      <c r="O97" s="346"/>
      <c r="P97" s="355"/>
      <c r="Q97" s="355"/>
      <c r="R97" s="355"/>
      <c r="S97" s="355"/>
      <c r="T97" s="355"/>
      <c r="U97" s="355"/>
      <c r="V97" s="355"/>
    </row>
    <row r="98" spans="2:22" x14ac:dyDescent="0.2">
      <c r="B98" s="345"/>
      <c r="C98" s="345"/>
      <c r="D98" s="345"/>
      <c r="E98" s="345"/>
      <c r="F98" s="345"/>
      <c r="G98" s="345"/>
      <c r="H98" s="346"/>
      <c r="I98" s="346"/>
      <c r="J98" s="346"/>
      <c r="K98" s="346"/>
      <c r="L98" s="346"/>
      <c r="M98" s="346"/>
      <c r="N98" s="346"/>
      <c r="O98" s="346"/>
      <c r="P98" s="355"/>
      <c r="Q98" s="355"/>
      <c r="R98" s="355"/>
      <c r="S98" s="355"/>
      <c r="T98" s="355"/>
      <c r="U98" s="355"/>
      <c r="V98" s="355"/>
    </row>
    <row r="99" spans="2:22" x14ac:dyDescent="0.2">
      <c r="B99" s="345"/>
      <c r="C99" s="345"/>
      <c r="D99" s="345"/>
      <c r="E99" s="345"/>
      <c r="F99" s="345"/>
      <c r="G99" s="345"/>
      <c r="H99" s="346"/>
      <c r="I99" s="346"/>
      <c r="J99" s="346"/>
      <c r="K99" s="346"/>
      <c r="L99" s="346"/>
      <c r="M99" s="346"/>
      <c r="N99" s="346"/>
      <c r="O99" s="346"/>
      <c r="P99" s="355"/>
      <c r="Q99" s="355"/>
      <c r="R99" s="355"/>
      <c r="S99" s="355"/>
      <c r="T99" s="355"/>
      <c r="U99" s="355"/>
      <c r="V99" s="355"/>
    </row>
    <row r="100" spans="2:22" x14ac:dyDescent="0.2">
      <c r="B100" s="345"/>
      <c r="C100" s="345"/>
      <c r="D100" s="345"/>
      <c r="E100" s="345"/>
      <c r="F100" s="345"/>
      <c r="G100" s="345"/>
      <c r="H100" s="346"/>
      <c r="I100" s="346"/>
      <c r="J100" s="346"/>
      <c r="K100" s="346"/>
      <c r="L100" s="346"/>
      <c r="M100" s="346"/>
      <c r="N100" s="346"/>
      <c r="O100" s="346"/>
      <c r="P100" s="355"/>
      <c r="Q100" s="355"/>
      <c r="R100" s="355"/>
      <c r="S100" s="355"/>
      <c r="T100" s="355"/>
      <c r="U100" s="355"/>
      <c r="V100" s="355"/>
    </row>
    <row r="101" spans="2:22" x14ac:dyDescent="0.2">
      <c r="B101" s="345"/>
      <c r="C101" s="345"/>
      <c r="D101" s="345"/>
      <c r="E101" s="345"/>
      <c r="F101" s="345"/>
      <c r="G101" s="345"/>
      <c r="H101" s="346"/>
      <c r="I101" s="346"/>
      <c r="J101" s="346"/>
      <c r="K101" s="346"/>
      <c r="L101" s="346"/>
      <c r="M101" s="346"/>
      <c r="N101" s="346"/>
      <c r="O101" s="346"/>
      <c r="P101" s="355"/>
      <c r="Q101" s="355"/>
      <c r="R101" s="355"/>
      <c r="S101" s="355"/>
      <c r="T101" s="355"/>
      <c r="U101" s="355"/>
      <c r="V101" s="355"/>
    </row>
    <row r="102" spans="2:22" x14ac:dyDescent="0.2">
      <c r="B102" s="345"/>
      <c r="C102" s="345"/>
      <c r="D102" s="345"/>
      <c r="E102" s="345"/>
      <c r="F102" s="345"/>
      <c r="G102" s="345"/>
      <c r="H102" s="346"/>
      <c r="I102" s="346"/>
      <c r="J102" s="346"/>
      <c r="K102" s="346"/>
      <c r="L102" s="346"/>
      <c r="M102" s="346"/>
      <c r="N102" s="346"/>
      <c r="O102" s="346"/>
      <c r="P102" s="355"/>
      <c r="Q102" s="355"/>
      <c r="R102" s="355"/>
      <c r="S102" s="355"/>
      <c r="T102" s="355"/>
      <c r="U102" s="355"/>
      <c r="V102" s="355"/>
    </row>
    <row r="103" spans="2:22" x14ac:dyDescent="0.2">
      <c r="B103" s="345"/>
      <c r="C103" s="345"/>
      <c r="D103" s="345"/>
      <c r="E103" s="345"/>
      <c r="F103" s="345"/>
      <c r="G103" s="345"/>
      <c r="H103" s="346"/>
      <c r="I103" s="346"/>
      <c r="J103" s="346"/>
      <c r="K103" s="346"/>
      <c r="L103" s="346"/>
      <c r="M103" s="346"/>
      <c r="N103" s="346"/>
      <c r="O103" s="346"/>
      <c r="P103" s="355"/>
      <c r="Q103" s="355"/>
      <c r="R103" s="355"/>
      <c r="S103" s="355"/>
      <c r="T103" s="355"/>
      <c r="U103" s="355"/>
      <c r="V103" s="355"/>
    </row>
    <row r="104" spans="2:22" x14ac:dyDescent="0.2">
      <c r="B104" s="345"/>
      <c r="C104" s="345"/>
      <c r="D104" s="345"/>
      <c r="E104" s="345"/>
      <c r="F104" s="345"/>
      <c r="G104" s="345"/>
      <c r="H104" s="346"/>
      <c r="I104" s="346"/>
      <c r="J104" s="346"/>
      <c r="K104" s="346"/>
      <c r="L104" s="346"/>
      <c r="M104" s="346"/>
      <c r="N104" s="346"/>
      <c r="O104" s="346"/>
      <c r="P104" s="355"/>
      <c r="Q104" s="355"/>
      <c r="R104" s="355"/>
      <c r="S104" s="355"/>
      <c r="T104" s="355"/>
      <c r="U104" s="355"/>
      <c r="V104" s="355"/>
    </row>
    <row r="105" spans="2:22" x14ac:dyDescent="0.2">
      <c r="B105" s="345"/>
      <c r="C105" s="345"/>
      <c r="D105" s="345"/>
      <c r="E105" s="345"/>
      <c r="F105" s="345"/>
      <c r="G105" s="345"/>
      <c r="H105" s="346"/>
      <c r="I105" s="346"/>
      <c r="J105" s="346"/>
      <c r="K105" s="346"/>
      <c r="L105" s="346"/>
      <c r="M105" s="346"/>
      <c r="N105" s="346"/>
      <c r="O105" s="346"/>
      <c r="P105" s="355"/>
      <c r="Q105" s="355"/>
      <c r="R105" s="355"/>
      <c r="S105" s="355"/>
      <c r="T105" s="355"/>
      <c r="U105" s="355"/>
      <c r="V105" s="355"/>
    </row>
    <row r="106" spans="2:22" x14ac:dyDescent="0.2">
      <c r="B106" s="345"/>
      <c r="C106" s="345"/>
      <c r="D106" s="345"/>
      <c r="E106" s="345"/>
      <c r="F106" s="345"/>
      <c r="G106" s="345"/>
      <c r="H106" s="346"/>
      <c r="I106" s="346"/>
      <c r="J106" s="346"/>
      <c r="K106" s="346"/>
      <c r="L106" s="346"/>
      <c r="M106" s="346"/>
      <c r="N106" s="346"/>
      <c r="O106" s="346"/>
      <c r="P106" s="355"/>
      <c r="Q106" s="355"/>
      <c r="R106" s="355"/>
      <c r="S106" s="355"/>
      <c r="T106" s="355"/>
      <c r="U106" s="355"/>
      <c r="V106" s="355"/>
    </row>
    <row r="107" spans="2:22" x14ac:dyDescent="0.2">
      <c r="B107" s="345"/>
      <c r="C107" s="345"/>
      <c r="D107" s="345"/>
      <c r="E107" s="345"/>
      <c r="F107" s="345"/>
      <c r="G107" s="345"/>
      <c r="H107" s="346"/>
      <c r="I107" s="346"/>
      <c r="J107" s="346"/>
      <c r="K107" s="346"/>
      <c r="L107" s="346"/>
      <c r="M107" s="346"/>
      <c r="N107" s="346"/>
      <c r="O107" s="346"/>
      <c r="P107" s="355"/>
      <c r="Q107" s="355"/>
      <c r="R107" s="355"/>
      <c r="S107" s="355"/>
      <c r="T107" s="355"/>
      <c r="U107" s="355"/>
      <c r="V107" s="355"/>
    </row>
    <row r="108" spans="2:22" x14ac:dyDescent="0.2">
      <c r="B108" s="345"/>
      <c r="C108" s="345"/>
      <c r="D108" s="345"/>
      <c r="E108" s="345"/>
      <c r="F108" s="345"/>
      <c r="G108" s="345"/>
      <c r="H108" s="346"/>
      <c r="I108" s="346"/>
      <c r="J108" s="346"/>
      <c r="K108" s="346"/>
      <c r="L108" s="346"/>
      <c r="M108" s="346"/>
      <c r="N108" s="346"/>
      <c r="O108" s="346"/>
      <c r="P108" s="355"/>
      <c r="Q108" s="355"/>
      <c r="R108" s="355"/>
      <c r="S108" s="355"/>
      <c r="T108" s="355"/>
      <c r="U108" s="355"/>
      <c r="V108" s="355"/>
    </row>
    <row r="109" spans="2:22" x14ac:dyDescent="0.2">
      <c r="B109" s="345"/>
      <c r="C109" s="345"/>
      <c r="D109" s="345"/>
      <c r="E109" s="345"/>
      <c r="F109" s="345"/>
      <c r="G109" s="345"/>
      <c r="H109" s="346"/>
      <c r="I109" s="346"/>
      <c r="J109" s="346"/>
      <c r="K109" s="346"/>
      <c r="L109" s="346"/>
      <c r="M109" s="346"/>
      <c r="N109" s="346"/>
      <c r="O109" s="346"/>
      <c r="P109" s="355"/>
      <c r="Q109" s="355"/>
      <c r="R109" s="355"/>
      <c r="S109" s="355"/>
      <c r="T109" s="355"/>
      <c r="U109" s="355"/>
      <c r="V109" s="355"/>
    </row>
    <row r="110" spans="2:22" x14ac:dyDescent="0.2">
      <c r="B110" s="345"/>
      <c r="C110" s="345"/>
      <c r="D110" s="345"/>
      <c r="E110" s="345"/>
      <c r="F110" s="345"/>
      <c r="G110" s="345"/>
      <c r="H110" s="346"/>
      <c r="I110" s="346"/>
      <c r="J110" s="346"/>
      <c r="K110" s="346"/>
      <c r="L110" s="346"/>
      <c r="M110" s="346"/>
      <c r="N110" s="346"/>
      <c r="O110" s="346"/>
      <c r="P110" s="355"/>
      <c r="Q110" s="355"/>
      <c r="R110" s="355"/>
      <c r="S110" s="355"/>
      <c r="T110" s="355"/>
      <c r="U110" s="355"/>
      <c r="V110" s="355"/>
    </row>
    <row r="111" spans="2:22" x14ac:dyDescent="0.2">
      <c r="B111" s="345"/>
      <c r="C111" s="345"/>
      <c r="D111" s="345"/>
      <c r="E111" s="345"/>
      <c r="F111" s="345"/>
      <c r="G111" s="345"/>
      <c r="H111" s="346"/>
      <c r="I111" s="346"/>
      <c r="J111" s="346"/>
      <c r="K111" s="346"/>
      <c r="L111" s="346"/>
      <c r="M111" s="346"/>
      <c r="N111" s="346"/>
      <c r="O111" s="346"/>
      <c r="P111" s="355"/>
      <c r="Q111" s="355"/>
      <c r="R111" s="355"/>
      <c r="S111" s="355"/>
      <c r="T111" s="355"/>
      <c r="U111" s="355"/>
      <c r="V111" s="355"/>
    </row>
    <row r="112" spans="2:22" x14ac:dyDescent="0.2">
      <c r="B112" s="345"/>
      <c r="C112" s="345"/>
      <c r="D112" s="345"/>
      <c r="E112" s="345"/>
      <c r="F112" s="345"/>
      <c r="G112" s="345"/>
      <c r="H112" s="346"/>
      <c r="I112" s="346"/>
      <c r="J112" s="346"/>
      <c r="K112" s="346"/>
      <c r="L112" s="346"/>
      <c r="M112" s="346"/>
      <c r="N112" s="346"/>
      <c r="O112" s="346"/>
      <c r="P112" s="355"/>
      <c r="Q112" s="355"/>
      <c r="R112" s="355"/>
      <c r="S112" s="355"/>
      <c r="T112" s="355"/>
      <c r="U112" s="355"/>
      <c r="V112" s="355"/>
    </row>
    <row r="113" spans="2:22" x14ac:dyDescent="0.2">
      <c r="B113" s="345"/>
      <c r="C113" s="345"/>
      <c r="D113" s="345"/>
      <c r="E113" s="345"/>
      <c r="F113" s="345"/>
      <c r="G113" s="345"/>
      <c r="H113" s="346"/>
      <c r="I113" s="346"/>
      <c r="J113" s="346"/>
      <c r="K113" s="346"/>
      <c r="L113" s="346"/>
      <c r="M113" s="346"/>
      <c r="N113" s="346"/>
      <c r="O113" s="346"/>
      <c r="P113" s="355"/>
      <c r="Q113" s="355"/>
      <c r="R113" s="355"/>
      <c r="S113" s="355"/>
      <c r="T113" s="355"/>
      <c r="U113" s="355"/>
      <c r="V113" s="355"/>
    </row>
    <row r="114" spans="2:22" x14ac:dyDescent="0.2">
      <c r="B114" s="345"/>
      <c r="C114" s="345"/>
      <c r="D114" s="345"/>
      <c r="E114" s="345"/>
      <c r="F114" s="345"/>
      <c r="G114" s="345"/>
      <c r="H114" s="346"/>
      <c r="I114" s="346"/>
      <c r="J114" s="346"/>
      <c r="K114" s="346"/>
      <c r="L114" s="346"/>
      <c r="M114" s="346"/>
      <c r="N114" s="346"/>
      <c r="O114" s="346"/>
      <c r="P114" s="355"/>
      <c r="Q114" s="355"/>
      <c r="R114" s="355"/>
      <c r="S114" s="355"/>
      <c r="T114" s="355"/>
      <c r="U114" s="355"/>
      <c r="V114" s="355"/>
    </row>
    <row r="115" spans="2:22" x14ac:dyDescent="0.2">
      <c r="B115" s="345"/>
      <c r="C115" s="345"/>
      <c r="D115" s="345"/>
      <c r="E115" s="345"/>
      <c r="F115" s="345"/>
      <c r="G115" s="345"/>
      <c r="H115" s="346"/>
      <c r="I115" s="346"/>
      <c r="J115" s="346"/>
      <c r="K115" s="346"/>
      <c r="L115" s="346"/>
      <c r="M115" s="346"/>
      <c r="N115" s="346"/>
      <c r="O115" s="346"/>
      <c r="P115" s="355"/>
      <c r="Q115" s="355"/>
      <c r="R115" s="355"/>
      <c r="S115" s="355"/>
      <c r="T115" s="355"/>
      <c r="U115" s="355"/>
      <c r="V115" s="355"/>
    </row>
    <row r="116" spans="2:22" x14ac:dyDescent="0.2">
      <c r="B116" s="345"/>
      <c r="C116" s="345"/>
      <c r="D116" s="345"/>
      <c r="E116" s="345"/>
      <c r="F116" s="345"/>
      <c r="G116" s="345"/>
      <c r="H116" s="346"/>
      <c r="I116" s="346"/>
      <c r="J116" s="346"/>
      <c r="K116" s="346"/>
      <c r="L116" s="346"/>
      <c r="M116" s="346"/>
      <c r="N116" s="346"/>
      <c r="O116" s="346"/>
      <c r="P116" s="355"/>
      <c r="Q116" s="355"/>
      <c r="R116" s="355"/>
      <c r="S116" s="355"/>
      <c r="T116" s="355"/>
      <c r="U116" s="355"/>
      <c r="V116" s="355"/>
    </row>
    <row r="117" spans="2:22" x14ac:dyDescent="0.2">
      <c r="B117" s="345"/>
      <c r="C117" s="345"/>
      <c r="D117" s="345"/>
      <c r="E117" s="345"/>
      <c r="F117" s="345"/>
      <c r="G117" s="345"/>
      <c r="H117" s="346"/>
      <c r="I117" s="346"/>
      <c r="J117" s="346"/>
      <c r="K117" s="346"/>
      <c r="L117" s="346"/>
      <c r="M117" s="346"/>
      <c r="N117" s="346"/>
      <c r="O117" s="346"/>
      <c r="P117" s="355"/>
      <c r="Q117" s="355"/>
      <c r="R117" s="355"/>
      <c r="S117" s="355"/>
      <c r="T117" s="355"/>
      <c r="U117" s="355"/>
      <c r="V117" s="355"/>
    </row>
    <row r="118" spans="2:22" x14ac:dyDescent="0.2">
      <c r="B118" s="345"/>
      <c r="C118" s="345"/>
      <c r="D118" s="345"/>
      <c r="E118" s="345"/>
      <c r="F118" s="345"/>
      <c r="G118" s="345"/>
      <c r="H118" s="346"/>
      <c r="I118" s="346"/>
      <c r="J118" s="346"/>
      <c r="K118" s="346"/>
      <c r="L118" s="346"/>
      <c r="M118" s="346"/>
      <c r="N118" s="346"/>
      <c r="O118" s="346"/>
      <c r="P118" s="355"/>
      <c r="Q118" s="355"/>
      <c r="R118" s="355"/>
      <c r="S118" s="355"/>
      <c r="T118" s="355"/>
      <c r="U118" s="355"/>
      <c r="V118" s="355"/>
    </row>
    <row r="119" spans="2:22" x14ac:dyDescent="0.2">
      <c r="B119" s="345"/>
      <c r="C119" s="345"/>
      <c r="D119" s="345"/>
      <c r="E119" s="345"/>
      <c r="F119" s="345"/>
      <c r="G119" s="345"/>
      <c r="H119" s="346"/>
      <c r="I119" s="346"/>
      <c r="J119" s="346"/>
      <c r="K119" s="346"/>
      <c r="L119" s="346"/>
      <c r="M119" s="346"/>
      <c r="N119" s="346"/>
      <c r="O119" s="346"/>
      <c r="P119" s="355"/>
      <c r="Q119" s="355"/>
      <c r="R119" s="355"/>
      <c r="S119" s="355"/>
      <c r="T119" s="355"/>
      <c r="U119" s="355"/>
      <c r="V119" s="355"/>
    </row>
    <row r="120" spans="2:22" x14ac:dyDescent="0.2">
      <c r="B120" s="345"/>
      <c r="C120" s="345"/>
      <c r="D120" s="345"/>
      <c r="E120" s="345"/>
      <c r="F120" s="345"/>
      <c r="G120" s="345"/>
      <c r="H120" s="346"/>
      <c r="I120" s="346"/>
      <c r="J120" s="346"/>
      <c r="K120" s="346"/>
      <c r="L120" s="346"/>
      <c r="M120" s="346"/>
      <c r="N120" s="346"/>
      <c r="O120" s="346"/>
      <c r="P120" s="355"/>
      <c r="Q120" s="355"/>
      <c r="R120" s="355"/>
      <c r="S120" s="355"/>
      <c r="T120" s="355"/>
      <c r="U120" s="355"/>
      <c r="V120" s="355"/>
    </row>
    <row r="121" spans="2:22" x14ac:dyDescent="0.2">
      <c r="B121" s="345"/>
      <c r="C121" s="345"/>
      <c r="D121" s="345"/>
      <c r="E121" s="345"/>
      <c r="F121" s="345"/>
      <c r="G121" s="345"/>
      <c r="H121" s="346"/>
      <c r="I121" s="346"/>
      <c r="J121" s="346"/>
      <c r="K121" s="346"/>
      <c r="L121" s="346"/>
      <c r="M121" s="346"/>
      <c r="N121" s="346"/>
      <c r="O121" s="346"/>
      <c r="P121" s="355"/>
      <c r="Q121" s="355"/>
      <c r="R121" s="355"/>
      <c r="S121" s="355"/>
      <c r="T121" s="355"/>
      <c r="U121" s="355"/>
      <c r="V121" s="355"/>
    </row>
    <row r="122" spans="2:22" x14ac:dyDescent="0.2">
      <c r="B122" s="345"/>
      <c r="C122" s="345"/>
      <c r="D122" s="345"/>
      <c r="E122" s="345"/>
      <c r="F122" s="345"/>
      <c r="G122" s="345"/>
      <c r="H122" s="346"/>
      <c r="I122" s="346"/>
      <c r="J122" s="346"/>
      <c r="K122" s="346"/>
      <c r="L122" s="346"/>
      <c r="M122" s="346"/>
      <c r="N122" s="346"/>
      <c r="O122" s="346"/>
      <c r="P122" s="355"/>
      <c r="Q122" s="355"/>
      <c r="R122" s="355"/>
      <c r="S122" s="355"/>
      <c r="T122" s="355"/>
      <c r="U122" s="355"/>
      <c r="V122" s="355"/>
    </row>
    <row r="123" spans="2:22" x14ac:dyDescent="0.2">
      <c r="B123" s="345"/>
      <c r="C123" s="345"/>
      <c r="D123" s="345"/>
      <c r="E123" s="345"/>
      <c r="F123" s="345"/>
      <c r="G123" s="345"/>
      <c r="H123" s="346"/>
      <c r="I123" s="346"/>
      <c r="J123" s="346"/>
      <c r="K123" s="346"/>
      <c r="L123" s="346"/>
      <c r="M123" s="346"/>
      <c r="N123" s="346"/>
      <c r="O123" s="346"/>
      <c r="P123" s="355"/>
      <c r="Q123" s="355"/>
      <c r="R123" s="355"/>
      <c r="S123" s="355"/>
      <c r="T123" s="355"/>
      <c r="U123" s="355"/>
      <c r="V123" s="355"/>
    </row>
    <row r="124" spans="2:22" x14ac:dyDescent="0.2">
      <c r="B124" s="345"/>
      <c r="C124" s="345"/>
      <c r="D124" s="345"/>
      <c r="E124" s="345"/>
      <c r="F124" s="345"/>
      <c r="G124" s="345"/>
      <c r="H124" s="346"/>
      <c r="I124" s="346"/>
      <c r="J124" s="346"/>
      <c r="K124" s="346"/>
      <c r="L124" s="346"/>
      <c r="M124" s="346"/>
      <c r="N124" s="346"/>
      <c r="O124" s="346"/>
      <c r="P124" s="355"/>
      <c r="Q124" s="355"/>
      <c r="R124" s="355"/>
      <c r="S124" s="355"/>
      <c r="T124" s="355"/>
      <c r="U124" s="355"/>
      <c r="V124" s="355"/>
    </row>
    <row r="125" spans="2:22" x14ac:dyDescent="0.2">
      <c r="B125" s="345"/>
      <c r="C125" s="345"/>
      <c r="D125" s="345"/>
      <c r="E125" s="345"/>
      <c r="F125" s="345"/>
      <c r="G125" s="345"/>
      <c r="H125" s="346"/>
      <c r="I125" s="346"/>
      <c r="J125" s="346"/>
      <c r="K125" s="346"/>
      <c r="L125" s="346"/>
      <c r="M125" s="346"/>
      <c r="N125" s="346"/>
      <c r="O125" s="346"/>
      <c r="P125" s="355"/>
      <c r="Q125" s="355"/>
      <c r="R125" s="355"/>
      <c r="S125" s="355"/>
      <c r="T125" s="355"/>
      <c r="U125" s="355"/>
      <c r="V125" s="355"/>
    </row>
    <row r="126" spans="2:22" x14ac:dyDescent="0.2">
      <c r="B126" s="345"/>
      <c r="C126" s="345"/>
      <c r="D126" s="345"/>
      <c r="E126" s="345"/>
      <c r="F126" s="345"/>
      <c r="G126" s="345"/>
      <c r="H126" s="346"/>
      <c r="I126" s="346"/>
      <c r="J126" s="346"/>
      <c r="K126" s="346"/>
      <c r="L126" s="346"/>
      <c r="M126" s="346"/>
      <c r="N126" s="346"/>
      <c r="O126" s="346"/>
      <c r="P126" s="355"/>
      <c r="Q126" s="355"/>
      <c r="R126" s="355"/>
      <c r="S126" s="355"/>
      <c r="T126" s="355"/>
      <c r="U126" s="355"/>
      <c r="V126" s="355"/>
    </row>
    <row r="127" spans="2:22" x14ac:dyDescent="0.2">
      <c r="B127" s="345"/>
      <c r="C127" s="345"/>
      <c r="D127" s="345"/>
      <c r="E127" s="345"/>
      <c r="F127" s="345"/>
      <c r="G127" s="345"/>
      <c r="H127" s="346"/>
      <c r="I127" s="346"/>
      <c r="J127" s="346"/>
      <c r="K127" s="346"/>
      <c r="L127" s="346"/>
      <c r="M127" s="346"/>
      <c r="N127" s="346"/>
      <c r="O127" s="346"/>
      <c r="P127" s="355"/>
      <c r="Q127" s="355"/>
      <c r="R127" s="355"/>
      <c r="S127" s="355"/>
      <c r="T127" s="355"/>
      <c r="U127" s="355"/>
      <c r="V127" s="355"/>
    </row>
    <row r="128" spans="2:22" x14ac:dyDescent="0.2">
      <c r="B128" s="345"/>
      <c r="C128" s="345"/>
      <c r="D128" s="345"/>
      <c r="E128" s="345"/>
      <c r="F128" s="345"/>
      <c r="G128" s="345"/>
      <c r="H128" s="346"/>
      <c r="I128" s="346"/>
      <c r="J128" s="346"/>
      <c r="K128" s="346"/>
      <c r="L128" s="346"/>
      <c r="M128" s="346"/>
      <c r="N128" s="346"/>
      <c r="O128" s="346"/>
      <c r="P128" s="355"/>
      <c r="Q128" s="355"/>
      <c r="R128" s="355"/>
      <c r="S128" s="355"/>
      <c r="T128" s="355"/>
      <c r="U128" s="355"/>
      <c r="V128" s="355"/>
    </row>
    <row r="129" spans="2:22" x14ac:dyDescent="0.2">
      <c r="B129" s="345"/>
      <c r="C129" s="345"/>
      <c r="D129" s="345"/>
      <c r="E129" s="345"/>
      <c r="F129" s="345"/>
      <c r="G129" s="345"/>
      <c r="H129" s="346"/>
      <c r="I129" s="346"/>
      <c r="J129" s="346"/>
      <c r="K129" s="346"/>
      <c r="L129" s="346"/>
      <c r="M129" s="346"/>
      <c r="N129" s="346"/>
      <c r="O129" s="346"/>
      <c r="P129" s="355"/>
      <c r="Q129" s="355"/>
      <c r="R129" s="355"/>
      <c r="S129" s="355"/>
      <c r="T129" s="355"/>
      <c r="U129" s="355"/>
      <c r="V129" s="355"/>
    </row>
    <row r="130" spans="2:22" x14ac:dyDescent="0.2">
      <c r="B130" s="345"/>
      <c r="C130" s="345"/>
      <c r="D130" s="345"/>
      <c r="E130" s="345"/>
      <c r="F130" s="345"/>
      <c r="G130" s="345"/>
      <c r="H130" s="346"/>
      <c r="I130" s="346"/>
      <c r="J130" s="346"/>
      <c r="K130" s="346"/>
      <c r="L130" s="346"/>
      <c r="M130" s="346"/>
      <c r="N130" s="346"/>
      <c r="O130" s="346"/>
      <c r="P130" s="355"/>
      <c r="Q130" s="355"/>
      <c r="R130" s="355"/>
      <c r="S130" s="355"/>
      <c r="T130" s="355"/>
      <c r="U130" s="355"/>
      <c r="V130" s="355"/>
    </row>
    <row r="131" spans="2:22" x14ac:dyDescent="0.2">
      <c r="B131" s="345"/>
      <c r="C131" s="345"/>
      <c r="D131" s="345"/>
      <c r="E131" s="345"/>
      <c r="F131" s="345"/>
      <c r="G131" s="345"/>
      <c r="H131" s="346"/>
      <c r="I131" s="346"/>
      <c r="J131" s="346"/>
      <c r="K131" s="346"/>
      <c r="L131" s="346"/>
      <c r="M131" s="346"/>
      <c r="N131" s="346"/>
      <c r="O131" s="346"/>
      <c r="P131" s="355"/>
      <c r="Q131" s="355"/>
      <c r="R131" s="355"/>
      <c r="S131" s="355"/>
      <c r="T131" s="355"/>
      <c r="U131" s="355"/>
      <c r="V131" s="355"/>
    </row>
    <row r="132" spans="2:22" x14ac:dyDescent="0.2">
      <c r="B132" s="345"/>
      <c r="C132" s="345"/>
      <c r="D132" s="345"/>
      <c r="E132" s="345"/>
      <c r="F132" s="345"/>
      <c r="G132" s="345"/>
      <c r="H132" s="346"/>
      <c r="I132" s="346"/>
      <c r="J132" s="346"/>
      <c r="K132" s="346"/>
      <c r="L132" s="346"/>
      <c r="M132" s="346"/>
      <c r="N132" s="346"/>
      <c r="O132" s="346"/>
      <c r="P132" s="355"/>
      <c r="Q132" s="355"/>
      <c r="R132" s="355"/>
      <c r="S132" s="355"/>
      <c r="T132" s="355"/>
      <c r="U132" s="355"/>
      <c r="V132" s="355"/>
    </row>
    <row r="133" spans="2:22" x14ac:dyDescent="0.2">
      <c r="B133" s="345"/>
      <c r="C133" s="345"/>
      <c r="D133" s="345"/>
      <c r="E133" s="345"/>
      <c r="F133" s="345"/>
      <c r="G133" s="345"/>
      <c r="H133" s="346"/>
      <c r="I133" s="346"/>
      <c r="J133" s="346"/>
      <c r="K133" s="346"/>
      <c r="L133" s="346"/>
      <c r="M133" s="346"/>
      <c r="N133" s="346"/>
      <c r="O133" s="346"/>
      <c r="P133" s="355"/>
      <c r="Q133" s="355"/>
      <c r="R133" s="355"/>
      <c r="S133" s="355"/>
      <c r="T133" s="355"/>
      <c r="U133" s="355"/>
      <c r="V133" s="355"/>
    </row>
    <row r="134" spans="2:22" x14ac:dyDescent="0.2">
      <c r="B134" s="345"/>
      <c r="C134" s="345"/>
      <c r="D134" s="345"/>
      <c r="E134" s="345"/>
      <c r="F134" s="345"/>
      <c r="G134" s="345"/>
      <c r="H134" s="346"/>
      <c r="I134" s="346"/>
      <c r="J134" s="346"/>
      <c r="K134" s="346"/>
      <c r="L134" s="346"/>
      <c r="M134" s="346"/>
      <c r="N134" s="346"/>
      <c r="O134" s="346"/>
      <c r="P134" s="355"/>
      <c r="Q134" s="355"/>
      <c r="R134" s="355"/>
      <c r="S134" s="355"/>
      <c r="T134" s="355"/>
      <c r="U134" s="355"/>
      <c r="V134" s="355"/>
    </row>
    <row r="135" spans="2:22" x14ac:dyDescent="0.2">
      <c r="B135" s="345"/>
      <c r="C135" s="345"/>
      <c r="D135" s="345"/>
      <c r="E135" s="345"/>
      <c r="F135" s="345"/>
      <c r="G135" s="345"/>
      <c r="H135" s="346"/>
      <c r="I135" s="346"/>
      <c r="J135" s="346"/>
      <c r="K135" s="346"/>
      <c r="L135" s="346"/>
      <c r="M135" s="346"/>
      <c r="N135" s="346"/>
      <c r="O135" s="346"/>
      <c r="P135" s="355"/>
      <c r="Q135" s="355"/>
      <c r="R135" s="355"/>
      <c r="S135" s="355"/>
      <c r="T135" s="355"/>
      <c r="U135" s="355"/>
      <c r="V135" s="355"/>
    </row>
    <row r="136" spans="2:22" x14ac:dyDescent="0.2">
      <c r="B136" s="345"/>
      <c r="C136" s="345"/>
      <c r="D136" s="345"/>
      <c r="E136" s="345"/>
      <c r="F136" s="345"/>
      <c r="G136" s="345"/>
      <c r="H136" s="346"/>
      <c r="I136" s="346"/>
      <c r="J136" s="346"/>
      <c r="K136" s="346"/>
      <c r="L136" s="346"/>
      <c r="M136" s="346"/>
      <c r="N136" s="346"/>
      <c r="O136" s="346"/>
      <c r="P136" s="355"/>
      <c r="Q136" s="355"/>
      <c r="R136" s="355"/>
      <c r="S136" s="355"/>
      <c r="T136" s="355"/>
      <c r="U136" s="355"/>
      <c r="V136" s="355"/>
    </row>
    <row r="137" spans="2:22" x14ac:dyDescent="0.2">
      <c r="B137" s="345"/>
      <c r="C137" s="345"/>
      <c r="D137" s="345"/>
      <c r="E137" s="345"/>
      <c r="F137" s="345"/>
      <c r="G137" s="345"/>
      <c r="H137" s="346"/>
      <c r="I137" s="346"/>
      <c r="J137" s="346"/>
      <c r="K137" s="346"/>
      <c r="L137" s="346"/>
      <c r="M137" s="346"/>
      <c r="N137" s="346"/>
      <c r="O137" s="346"/>
      <c r="P137" s="355"/>
      <c r="Q137" s="355"/>
      <c r="R137" s="355"/>
      <c r="S137" s="355"/>
      <c r="T137" s="355"/>
      <c r="U137" s="355"/>
      <c r="V137" s="355"/>
    </row>
    <row r="138" spans="2:22" x14ac:dyDescent="0.2">
      <c r="B138" s="345"/>
      <c r="C138" s="345"/>
      <c r="D138" s="345"/>
      <c r="E138" s="345"/>
      <c r="F138" s="345"/>
      <c r="G138" s="345"/>
      <c r="H138" s="346"/>
      <c r="I138" s="346"/>
      <c r="J138" s="346"/>
      <c r="K138" s="346"/>
      <c r="L138" s="346"/>
      <c r="M138" s="346"/>
      <c r="N138" s="346"/>
      <c r="O138" s="346"/>
      <c r="P138" s="355"/>
      <c r="Q138" s="355"/>
      <c r="R138" s="355"/>
      <c r="S138" s="355"/>
      <c r="T138" s="355"/>
      <c r="U138" s="355"/>
      <c r="V138" s="355"/>
    </row>
    <row r="139" spans="2:22" x14ac:dyDescent="0.2">
      <c r="B139" s="345"/>
      <c r="C139" s="345"/>
      <c r="D139" s="345"/>
      <c r="E139" s="345"/>
      <c r="F139" s="345"/>
      <c r="G139" s="345"/>
      <c r="H139" s="346"/>
      <c r="I139" s="346"/>
      <c r="J139" s="346"/>
      <c r="K139" s="346"/>
      <c r="L139" s="346"/>
      <c r="M139" s="346"/>
      <c r="N139" s="346"/>
      <c r="O139" s="346"/>
      <c r="P139" s="355"/>
      <c r="Q139" s="355"/>
      <c r="R139" s="355"/>
      <c r="S139" s="355"/>
      <c r="T139" s="355"/>
      <c r="U139" s="355"/>
      <c r="V139" s="355"/>
    </row>
    <row r="140" spans="2:22" x14ac:dyDescent="0.2">
      <c r="B140" s="345"/>
      <c r="C140" s="345"/>
      <c r="D140" s="345"/>
      <c r="E140" s="345"/>
      <c r="F140" s="345"/>
      <c r="G140" s="345"/>
      <c r="H140" s="346"/>
      <c r="I140" s="346"/>
      <c r="J140" s="346"/>
      <c r="K140" s="346"/>
      <c r="L140" s="346"/>
      <c r="M140" s="346"/>
      <c r="N140" s="346"/>
      <c r="O140" s="346"/>
      <c r="P140" s="355"/>
      <c r="Q140" s="355"/>
      <c r="R140" s="355"/>
      <c r="S140" s="355"/>
      <c r="T140" s="355"/>
      <c r="U140" s="355"/>
      <c r="V140" s="355"/>
    </row>
    <row r="141" spans="2:22" x14ac:dyDescent="0.2">
      <c r="B141" s="345"/>
      <c r="C141" s="345"/>
      <c r="D141" s="345"/>
      <c r="E141" s="345"/>
      <c r="F141" s="345"/>
      <c r="G141" s="345"/>
      <c r="H141" s="346"/>
      <c r="I141" s="346"/>
      <c r="J141" s="346"/>
      <c r="K141" s="346"/>
      <c r="L141" s="346"/>
      <c r="M141" s="346"/>
      <c r="N141" s="346"/>
      <c r="O141" s="346"/>
      <c r="P141" s="355"/>
      <c r="Q141" s="355"/>
      <c r="R141" s="355"/>
      <c r="S141" s="355"/>
      <c r="T141" s="355"/>
      <c r="U141" s="355"/>
      <c r="V141" s="355"/>
    </row>
    <row r="142" spans="2:22" x14ac:dyDescent="0.2">
      <c r="B142" s="345"/>
      <c r="C142" s="345"/>
      <c r="D142" s="345"/>
      <c r="E142" s="345"/>
      <c r="F142" s="345"/>
      <c r="G142" s="345"/>
      <c r="H142" s="346"/>
      <c r="I142" s="346"/>
      <c r="J142" s="346"/>
      <c r="K142" s="346"/>
      <c r="L142" s="346"/>
      <c r="M142" s="346"/>
      <c r="N142" s="346"/>
      <c r="O142" s="346"/>
      <c r="P142" s="355"/>
      <c r="Q142" s="355"/>
      <c r="R142" s="355"/>
      <c r="S142" s="355"/>
      <c r="T142" s="355"/>
      <c r="U142" s="355"/>
      <c r="V142" s="355"/>
    </row>
    <row r="143" spans="2:22" x14ac:dyDescent="0.2">
      <c r="B143" s="345"/>
      <c r="C143" s="345"/>
      <c r="D143" s="345"/>
      <c r="E143" s="345"/>
      <c r="F143" s="345"/>
      <c r="G143" s="345"/>
      <c r="H143" s="346"/>
      <c r="I143" s="346"/>
      <c r="J143" s="346"/>
      <c r="K143" s="346"/>
      <c r="L143" s="346"/>
      <c r="M143" s="346"/>
      <c r="N143" s="346"/>
      <c r="O143" s="346"/>
      <c r="P143" s="355"/>
      <c r="Q143" s="355"/>
      <c r="R143" s="355"/>
      <c r="S143" s="355"/>
      <c r="T143" s="355"/>
      <c r="U143" s="355"/>
      <c r="V143" s="355"/>
    </row>
    <row r="144" spans="2:22" x14ac:dyDescent="0.2">
      <c r="B144" s="345"/>
      <c r="C144" s="345"/>
      <c r="D144" s="345"/>
      <c r="E144" s="345"/>
      <c r="F144" s="345"/>
      <c r="G144" s="345"/>
      <c r="H144" s="346"/>
      <c r="I144" s="346"/>
      <c r="J144" s="346"/>
      <c r="K144" s="346"/>
      <c r="L144" s="346"/>
      <c r="M144" s="346"/>
      <c r="N144" s="346"/>
      <c r="O144" s="346"/>
      <c r="P144" s="355"/>
      <c r="Q144" s="355"/>
      <c r="R144" s="355"/>
      <c r="S144" s="355"/>
      <c r="T144" s="355"/>
      <c r="U144" s="355"/>
      <c r="V144" s="355"/>
    </row>
    <row r="145" spans="2:22" x14ac:dyDescent="0.2">
      <c r="B145" s="345"/>
      <c r="C145" s="345"/>
      <c r="D145" s="345"/>
      <c r="E145" s="345"/>
      <c r="F145" s="345"/>
      <c r="G145" s="345"/>
      <c r="H145" s="346"/>
      <c r="I145" s="346"/>
      <c r="J145" s="346"/>
      <c r="K145" s="346"/>
      <c r="L145" s="346"/>
      <c r="M145" s="346"/>
      <c r="N145" s="346"/>
      <c r="O145" s="346"/>
      <c r="P145" s="355"/>
      <c r="Q145" s="355"/>
      <c r="R145" s="355"/>
      <c r="S145" s="355"/>
      <c r="T145" s="355"/>
      <c r="U145" s="355"/>
      <c r="V145" s="355"/>
    </row>
    <row r="146" spans="2:22" x14ac:dyDescent="0.2">
      <c r="B146" s="345"/>
      <c r="C146" s="345"/>
      <c r="D146" s="345"/>
      <c r="E146" s="345"/>
      <c r="F146" s="345"/>
      <c r="G146" s="345"/>
      <c r="H146" s="346"/>
      <c r="I146" s="346"/>
      <c r="J146" s="346"/>
      <c r="K146" s="346"/>
      <c r="L146" s="346"/>
      <c r="M146" s="346"/>
      <c r="N146" s="346"/>
      <c r="O146" s="346"/>
      <c r="P146" s="355"/>
      <c r="Q146" s="355"/>
      <c r="R146" s="355"/>
      <c r="S146" s="355"/>
      <c r="T146" s="355"/>
      <c r="U146" s="355"/>
      <c r="V146" s="355"/>
    </row>
    <row r="147" spans="2:22" x14ac:dyDescent="0.2">
      <c r="B147" s="345"/>
      <c r="C147" s="345"/>
      <c r="D147" s="345"/>
      <c r="E147" s="345"/>
      <c r="F147" s="345"/>
      <c r="G147" s="345"/>
      <c r="H147" s="346"/>
      <c r="I147" s="346"/>
      <c r="J147" s="346"/>
      <c r="K147" s="346"/>
      <c r="L147" s="346"/>
      <c r="M147" s="346"/>
      <c r="N147" s="346"/>
      <c r="O147" s="346"/>
      <c r="P147" s="355"/>
      <c r="Q147" s="355"/>
      <c r="R147" s="355"/>
      <c r="S147" s="355"/>
      <c r="T147" s="355"/>
      <c r="U147" s="355"/>
      <c r="V147" s="355"/>
    </row>
    <row r="148" spans="2:22" x14ac:dyDescent="0.2">
      <c r="B148" s="345"/>
      <c r="C148" s="345"/>
      <c r="D148" s="345"/>
      <c r="E148" s="345"/>
      <c r="F148" s="345"/>
      <c r="G148" s="345"/>
      <c r="H148" s="346"/>
      <c r="I148" s="346"/>
      <c r="J148" s="346"/>
      <c r="K148" s="346"/>
      <c r="L148" s="346"/>
      <c r="M148" s="346"/>
      <c r="N148" s="346"/>
      <c r="O148" s="346"/>
      <c r="P148" s="355"/>
      <c r="Q148" s="355"/>
      <c r="R148" s="355"/>
      <c r="S148" s="355"/>
      <c r="T148" s="355"/>
      <c r="U148" s="355"/>
      <c r="V148" s="355"/>
    </row>
    <row r="149" spans="2:22" x14ac:dyDescent="0.2">
      <c r="B149" s="345"/>
      <c r="C149" s="345"/>
      <c r="D149" s="345"/>
      <c r="E149" s="345"/>
      <c r="F149" s="345"/>
      <c r="G149" s="345"/>
      <c r="H149" s="346"/>
      <c r="I149" s="346"/>
      <c r="J149" s="346"/>
      <c r="K149" s="346"/>
      <c r="L149" s="346"/>
      <c r="M149" s="346"/>
      <c r="N149" s="346"/>
      <c r="O149" s="346"/>
      <c r="P149" s="355"/>
      <c r="Q149" s="355"/>
      <c r="R149" s="355"/>
      <c r="S149" s="355"/>
      <c r="T149" s="355"/>
      <c r="U149" s="355"/>
      <c r="V149" s="355"/>
    </row>
    <row r="150" spans="2:22" x14ac:dyDescent="0.2">
      <c r="B150" s="345"/>
      <c r="C150" s="345"/>
      <c r="D150" s="345"/>
      <c r="E150" s="345"/>
      <c r="F150" s="345"/>
      <c r="G150" s="345"/>
      <c r="H150" s="346"/>
      <c r="I150" s="346"/>
      <c r="J150" s="346"/>
      <c r="K150" s="346"/>
      <c r="L150" s="346"/>
      <c r="M150" s="346"/>
      <c r="N150" s="346"/>
      <c r="O150" s="346"/>
      <c r="P150" s="355"/>
      <c r="Q150" s="355"/>
      <c r="R150" s="355"/>
      <c r="S150" s="355"/>
      <c r="T150" s="355"/>
      <c r="U150" s="355"/>
      <c r="V150" s="355"/>
    </row>
    <row r="151" spans="2:22" x14ac:dyDescent="0.2">
      <c r="B151" s="345"/>
      <c r="C151" s="345"/>
      <c r="D151" s="345"/>
      <c r="E151" s="345"/>
      <c r="F151" s="345"/>
      <c r="G151" s="345"/>
      <c r="H151" s="346"/>
      <c r="I151" s="346"/>
      <c r="J151" s="346"/>
      <c r="K151" s="346"/>
      <c r="L151" s="346"/>
      <c r="M151" s="346"/>
      <c r="N151" s="346"/>
      <c r="O151" s="346"/>
      <c r="P151" s="355"/>
      <c r="Q151" s="355"/>
      <c r="R151" s="355"/>
      <c r="S151" s="355"/>
      <c r="T151" s="355"/>
      <c r="U151" s="355"/>
      <c r="V151" s="355"/>
    </row>
    <row r="152" spans="2:22" x14ac:dyDescent="0.2">
      <c r="B152" s="345"/>
      <c r="C152" s="345"/>
      <c r="D152" s="345"/>
      <c r="E152" s="345"/>
      <c r="F152" s="345"/>
      <c r="G152" s="345"/>
      <c r="H152" s="346"/>
      <c r="I152" s="346"/>
      <c r="J152" s="346"/>
      <c r="K152" s="346"/>
      <c r="L152" s="346"/>
      <c r="M152" s="346"/>
      <c r="N152" s="346"/>
      <c r="O152" s="346"/>
      <c r="P152" s="355"/>
      <c r="Q152" s="355"/>
      <c r="R152" s="355"/>
      <c r="S152" s="355"/>
      <c r="T152" s="355"/>
      <c r="U152" s="355"/>
      <c r="V152" s="355"/>
    </row>
    <row r="153" spans="2:22" x14ac:dyDescent="0.2">
      <c r="B153" s="345"/>
      <c r="C153" s="345"/>
      <c r="D153" s="345"/>
      <c r="E153" s="345"/>
      <c r="F153" s="345"/>
      <c r="G153" s="345"/>
      <c r="H153" s="346"/>
      <c r="I153" s="346"/>
      <c r="J153" s="346"/>
      <c r="K153" s="346"/>
      <c r="L153" s="346"/>
      <c r="M153" s="346"/>
      <c r="N153" s="346"/>
      <c r="O153" s="346"/>
      <c r="P153" s="355"/>
      <c r="Q153" s="355"/>
      <c r="R153" s="355"/>
      <c r="S153" s="355"/>
      <c r="T153" s="355"/>
      <c r="U153" s="355"/>
      <c r="V153" s="355"/>
    </row>
    <row r="154" spans="2:22" x14ac:dyDescent="0.2">
      <c r="B154" s="345"/>
      <c r="C154" s="345"/>
      <c r="D154" s="345"/>
      <c r="E154" s="345"/>
      <c r="F154" s="345"/>
      <c r="G154" s="345"/>
      <c r="H154" s="346"/>
      <c r="I154" s="346"/>
      <c r="J154" s="346"/>
      <c r="K154" s="346"/>
      <c r="L154" s="346"/>
      <c r="M154" s="346"/>
      <c r="N154" s="346"/>
      <c r="O154" s="346"/>
      <c r="P154" s="355"/>
      <c r="Q154" s="355"/>
      <c r="R154" s="355"/>
      <c r="S154" s="355"/>
      <c r="T154" s="355"/>
      <c r="U154" s="355"/>
      <c r="V154" s="355"/>
    </row>
    <row r="155" spans="2:22" x14ac:dyDescent="0.2">
      <c r="B155" s="345"/>
      <c r="C155" s="345"/>
      <c r="D155" s="345"/>
      <c r="E155" s="345"/>
      <c r="F155" s="345"/>
      <c r="G155" s="345"/>
      <c r="H155" s="346"/>
      <c r="I155" s="346"/>
      <c r="J155" s="346"/>
      <c r="K155" s="346"/>
      <c r="L155" s="346"/>
      <c r="M155" s="346"/>
      <c r="N155" s="346"/>
      <c r="O155" s="346"/>
      <c r="P155" s="355"/>
      <c r="Q155" s="355"/>
      <c r="R155" s="355"/>
      <c r="S155" s="355"/>
      <c r="T155" s="355"/>
      <c r="U155" s="355"/>
      <c r="V155" s="355"/>
    </row>
    <row r="156" spans="2:22" x14ac:dyDescent="0.2">
      <c r="B156" s="345"/>
      <c r="C156" s="345"/>
      <c r="D156" s="345"/>
      <c r="E156" s="345"/>
      <c r="F156" s="345"/>
      <c r="G156" s="345"/>
      <c r="H156" s="346"/>
      <c r="I156" s="346"/>
      <c r="J156" s="346"/>
      <c r="K156" s="346"/>
      <c r="L156" s="346"/>
      <c r="M156" s="346"/>
      <c r="N156" s="346"/>
      <c r="O156" s="346"/>
      <c r="P156" s="355"/>
      <c r="Q156" s="355"/>
      <c r="R156" s="355"/>
      <c r="S156" s="355"/>
      <c r="T156" s="355"/>
      <c r="U156" s="355"/>
      <c r="V156" s="355"/>
    </row>
    <row r="157" spans="2:22" x14ac:dyDescent="0.2">
      <c r="B157" s="345"/>
      <c r="C157" s="345"/>
      <c r="D157" s="345"/>
      <c r="E157" s="345"/>
      <c r="F157" s="345"/>
      <c r="G157" s="345"/>
      <c r="H157" s="346"/>
      <c r="I157" s="346"/>
      <c r="J157" s="346"/>
      <c r="K157" s="346"/>
      <c r="L157" s="346"/>
      <c r="M157" s="346"/>
      <c r="N157" s="346"/>
      <c r="O157" s="346"/>
      <c r="P157" s="355"/>
      <c r="Q157" s="355"/>
      <c r="R157" s="355"/>
      <c r="S157" s="355"/>
      <c r="T157" s="355"/>
      <c r="U157" s="355"/>
      <c r="V157" s="355"/>
    </row>
    <row r="158" spans="2:22" x14ac:dyDescent="0.2">
      <c r="B158" s="345"/>
      <c r="C158" s="345"/>
      <c r="D158" s="345"/>
      <c r="E158" s="345"/>
      <c r="F158" s="345"/>
      <c r="G158" s="345"/>
      <c r="H158" s="346"/>
      <c r="I158" s="346"/>
      <c r="J158" s="346"/>
      <c r="K158" s="346"/>
      <c r="L158" s="346"/>
      <c r="M158" s="346"/>
      <c r="N158" s="346"/>
      <c r="O158" s="346"/>
      <c r="P158" s="355"/>
      <c r="Q158" s="355"/>
      <c r="R158" s="355"/>
      <c r="S158" s="355"/>
      <c r="T158" s="355"/>
      <c r="U158" s="355"/>
      <c r="V158" s="355"/>
    </row>
    <row r="159" spans="2:22" x14ac:dyDescent="0.2">
      <c r="B159" s="345"/>
      <c r="C159" s="345"/>
      <c r="D159" s="345"/>
      <c r="E159" s="345"/>
      <c r="F159" s="345"/>
      <c r="G159" s="345"/>
      <c r="H159" s="346"/>
      <c r="I159" s="346"/>
      <c r="J159" s="346"/>
      <c r="K159" s="346"/>
      <c r="L159" s="346"/>
      <c r="M159" s="346"/>
      <c r="N159" s="346"/>
      <c r="O159" s="346"/>
      <c r="P159" s="355"/>
      <c r="Q159" s="355"/>
      <c r="R159" s="355"/>
      <c r="S159" s="355"/>
      <c r="T159" s="355"/>
      <c r="U159" s="355"/>
      <c r="V159" s="355"/>
    </row>
    <row r="160" spans="2:22" x14ac:dyDescent="0.2">
      <c r="B160" s="345"/>
      <c r="C160" s="345"/>
      <c r="D160" s="345"/>
      <c r="E160" s="345"/>
      <c r="F160" s="345"/>
      <c r="G160" s="345"/>
      <c r="H160" s="346"/>
      <c r="I160" s="346"/>
      <c r="J160" s="346"/>
      <c r="K160" s="346"/>
      <c r="L160" s="346"/>
      <c r="M160" s="346"/>
      <c r="N160" s="346"/>
      <c r="O160" s="346"/>
      <c r="P160" s="355"/>
      <c r="Q160" s="355"/>
      <c r="R160" s="355"/>
      <c r="S160" s="355"/>
      <c r="T160" s="355"/>
      <c r="U160" s="355"/>
      <c r="V160" s="355"/>
    </row>
    <row r="161" spans="2:22" x14ac:dyDescent="0.2">
      <c r="B161" s="345"/>
      <c r="C161" s="345"/>
      <c r="D161" s="345"/>
      <c r="E161" s="345"/>
      <c r="F161" s="345"/>
      <c r="G161" s="345"/>
      <c r="H161" s="346"/>
      <c r="I161" s="346"/>
      <c r="J161" s="346"/>
      <c r="K161" s="346"/>
      <c r="L161" s="346"/>
      <c r="M161" s="346"/>
      <c r="N161" s="346"/>
      <c r="O161" s="346"/>
      <c r="P161" s="355"/>
      <c r="Q161" s="355"/>
      <c r="R161" s="355"/>
      <c r="S161" s="355"/>
      <c r="T161" s="355"/>
      <c r="U161" s="355"/>
      <c r="V161" s="355"/>
    </row>
    <row r="162" spans="2:22" x14ac:dyDescent="0.2">
      <c r="B162" s="345"/>
      <c r="C162" s="345"/>
      <c r="D162" s="345"/>
      <c r="E162" s="345"/>
      <c r="F162" s="345"/>
      <c r="G162" s="345"/>
      <c r="H162" s="346"/>
      <c r="I162" s="346"/>
      <c r="J162" s="346"/>
      <c r="K162" s="346"/>
      <c r="L162" s="346"/>
      <c r="M162" s="346"/>
      <c r="N162" s="346"/>
      <c r="O162" s="346"/>
      <c r="P162" s="355"/>
      <c r="Q162" s="355"/>
      <c r="R162" s="355"/>
      <c r="S162" s="355"/>
      <c r="T162" s="355"/>
      <c r="U162" s="355"/>
      <c r="V162" s="355"/>
    </row>
    <row r="163" spans="2:22" x14ac:dyDescent="0.2">
      <c r="B163" s="345"/>
      <c r="C163" s="345"/>
      <c r="D163" s="345"/>
      <c r="E163" s="345"/>
      <c r="F163" s="345"/>
      <c r="G163" s="345"/>
      <c r="H163" s="346"/>
      <c r="I163" s="346"/>
      <c r="J163" s="346"/>
      <c r="K163" s="346"/>
      <c r="L163" s="346"/>
      <c r="M163" s="346"/>
      <c r="N163" s="346"/>
      <c r="O163" s="346"/>
      <c r="P163" s="355"/>
      <c r="Q163" s="355"/>
      <c r="R163" s="355"/>
      <c r="S163" s="355"/>
      <c r="T163" s="355"/>
      <c r="U163" s="355"/>
      <c r="V163" s="355"/>
    </row>
    <row r="164" spans="2:22" x14ac:dyDescent="0.2">
      <c r="B164" s="345"/>
      <c r="C164" s="345"/>
      <c r="D164" s="345"/>
      <c r="E164" s="345"/>
      <c r="F164" s="345"/>
      <c r="G164" s="345"/>
      <c r="H164" s="346"/>
      <c r="I164" s="346"/>
      <c r="J164" s="346"/>
      <c r="K164" s="346"/>
      <c r="L164" s="346"/>
      <c r="M164" s="346"/>
      <c r="N164" s="346"/>
      <c r="O164" s="346"/>
      <c r="P164" s="355"/>
      <c r="Q164" s="355"/>
      <c r="R164" s="355"/>
      <c r="S164" s="355"/>
      <c r="T164" s="355"/>
      <c r="U164" s="355"/>
      <c r="V164" s="355"/>
    </row>
    <row r="165" spans="2:22" x14ac:dyDescent="0.2">
      <c r="B165" s="345"/>
      <c r="C165" s="345"/>
      <c r="D165" s="345"/>
      <c r="E165" s="345"/>
      <c r="F165" s="345"/>
      <c r="G165" s="345"/>
      <c r="H165" s="346"/>
      <c r="I165" s="346"/>
      <c r="J165" s="346"/>
      <c r="K165" s="346"/>
      <c r="L165" s="346"/>
      <c r="M165" s="346"/>
      <c r="N165" s="346"/>
      <c r="O165" s="346"/>
      <c r="P165" s="355"/>
      <c r="Q165" s="355"/>
      <c r="R165" s="355"/>
      <c r="S165" s="355"/>
      <c r="T165" s="355"/>
      <c r="U165" s="355"/>
      <c r="V165" s="355"/>
    </row>
    <row r="166" spans="2:22" x14ac:dyDescent="0.2">
      <c r="B166" s="345"/>
      <c r="C166" s="345"/>
      <c r="D166" s="345"/>
      <c r="E166" s="345"/>
      <c r="F166" s="345"/>
      <c r="G166" s="345"/>
      <c r="H166" s="346"/>
      <c r="I166" s="346"/>
      <c r="J166" s="346"/>
      <c r="K166" s="346"/>
      <c r="L166" s="346"/>
      <c r="M166" s="346"/>
      <c r="N166" s="346"/>
      <c r="O166" s="346"/>
      <c r="P166" s="355"/>
      <c r="Q166" s="355"/>
      <c r="R166" s="355"/>
      <c r="S166" s="355"/>
      <c r="T166" s="355"/>
      <c r="U166" s="355"/>
      <c r="V166" s="355"/>
    </row>
    <row r="167" spans="2:22" x14ac:dyDescent="0.2">
      <c r="B167" s="345"/>
      <c r="C167" s="345"/>
      <c r="D167" s="345"/>
      <c r="E167" s="345"/>
      <c r="F167" s="345"/>
      <c r="G167" s="345"/>
      <c r="H167" s="346"/>
      <c r="I167" s="346"/>
      <c r="J167" s="346"/>
      <c r="K167" s="346"/>
      <c r="L167" s="346"/>
      <c r="M167" s="346"/>
      <c r="N167" s="346"/>
      <c r="O167" s="346"/>
      <c r="P167" s="355"/>
      <c r="Q167" s="355"/>
      <c r="R167" s="355"/>
      <c r="S167" s="355"/>
      <c r="T167" s="355"/>
      <c r="U167" s="355"/>
      <c r="V167" s="355"/>
    </row>
    <row r="168" spans="2:22" x14ac:dyDescent="0.2">
      <c r="B168" s="345"/>
      <c r="C168" s="345"/>
      <c r="D168" s="345"/>
      <c r="E168" s="345"/>
      <c r="F168" s="345"/>
      <c r="G168" s="345"/>
      <c r="H168" s="346"/>
      <c r="I168" s="346"/>
      <c r="J168" s="346"/>
      <c r="K168" s="346"/>
      <c r="L168" s="346"/>
      <c r="M168" s="346"/>
      <c r="N168" s="346"/>
      <c r="O168" s="346"/>
      <c r="P168" s="355"/>
      <c r="Q168" s="355"/>
      <c r="R168" s="355"/>
      <c r="S168" s="355"/>
      <c r="T168" s="355"/>
      <c r="U168" s="355"/>
      <c r="V168" s="355"/>
    </row>
    <row r="169" spans="2:22" x14ac:dyDescent="0.2">
      <c r="B169" s="345"/>
      <c r="C169" s="345"/>
      <c r="D169" s="345"/>
      <c r="E169" s="345"/>
      <c r="F169" s="345"/>
      <c r="G169" s="345"/>
      <c r="H169" s="346"/>
      <c r="I169" s="346"/>
      <c r="J169" s="346"/>
      <c r="K169" s="346"/>
      <c r="L169" s="346"/>
      <c r="M169" s="346"/>
      <c r="N169" s="346"/>
      <c r="O169" s="346"/>
      <c r="P169" s="355"/>
      <c r="Q169" s="355"/>
      <c r="R169" s="355"/>
      <c r="S169" s="355"/>
      <c r="T169" s="355"/>
      <c r="U169" s="355"/>
      <c r="V169" s="355"/>
    </row>
    <row r="170" spans="2:22" x14ac:dyDescent="0.2">
      <c r="B170" s="345"/>
      <c r="C170" s="345"/>
      <c r="D170" s="345"/>
      <c r="E170" s="345"/>
      <c r="F170" s="345"/>
      <c r="G170" s="345"/>
      <c r="H170" s="346"/>
      <c r="I170" s="346"/>
      <c r="J170" s="346"/>
      <c r="K170" s="346"/>
      <c r="L170" s="346"/>
      <c r="M170" s="346"/>
      <c r="N170" s="346"/>
      <c r="O170" s="346"/>
      <c r="P170" s="355"/>
      <c r="Q170" s="355"/>
      <c r="R170" s="355"/>
      <c r="S170" s="355"/>
      <c r="T170" s="355"/>
      <c r="U170" s="355"/>
      <c r="V170" s="355"/>
    </row>
    <row r="171" spans="2:22" x14ac:dyDescent="0.2">
      <c r="B171" s="345"/>
      <c r="C171" s="345"/>
      <c r="D171" s="345"/>
      <c r="E171" s="345"/>
      <c r="F171" s="345"/>
      <c r="G171" s="345"/>
      <c r="H171" s="346"/>
      <c r="I171" s="346"/>
      <c r="J171" s="346"/>
      <c r="K171" s="346"/>
      <c r="L171" s="346"/>
      <c r="M171" s="346"/>
      <c r="N171" s="346"/>
      <c r="O171" s="346"/>
      <c r="P171" s="355"/>
      <c r="Q171" s="355"/>
      <c r="R171" s="355"/>
      <c r="S171" s="355"/>
      <c r="T171" s="355"/>
      <c r="U171" s="355"/>
      <c r="V171" s="355"/>
    </row>
    <row r="172" spans="2:22" x14ac:dyDescent="0.2">
      <c r="B172" s="345"/>
      <c r="C172" s="345"/>
      <c r="D172" s="345"/>
      <c r="E172" s="345"/>
      <c r="F172" s="345"/>
      <c r="G172" s="345"/>
      <c r="H172" s="346"/>
      <c r="I172" s="346"/>
      <c r="J172" s="346"/>
      <c r="K172" s="346"/>
      <c r="L172" s="346"/>
      <c r="M172" s="346"/>
      <c r="N172" s="346"/>
      <c r="O172" s="346"/>
      <c r="P172" s="355"/>
      <c r="Q172" s="355"/>
      <c r="R172" s="355"/>
      <c r="S172" s="355"/>
      <c r="T172" s="355"/>
      <c r="U172" s="355"/>
      <c r="V172" s="355"/>
    </row>
    <row r="173" spans="2:22" x14ac:dyDescent="0.2">
      <c r="B173" s="345"/>
      <c r="C173" s="345"/>
      <c r="D173" s="345"/>
      <c r="E173" s="345"/>
      <c r="F173" s="345"/>
      <c r="G173" s="345"/>
      <c r="H173" s="346"/>
      <c r="I173" s="346"/>
      <c r="J173" s="346"/>
      <c r="K173" s="346"/>
      <c r="L173" s="346"/>
      <c r="M173" s="346"/>
      <c r="N173" s="346"/>
      <c r="O173" s="346"/>
      <c r="P173" s="355"/>
      <c r="Q173" s="355"/>
      <c r="R173" s="355"/>
      <c r="S173" s="355"/>
      <c r="T173" s="355"/>
      <c r="U173" s="355"/>
      <c r="V173" s="355"/>
    </row>
    <row r="174" spans="2:22" x14ac:dyDescent="0.2">
      <c r="B174" s="345"/>
      <c r="C174" s="345"/>
      <c r="D174" s="345"/>
      <c r="E174" s="345"/>
      <c r="F174" s="345"/>
      <c r="G174" s="345"/>
      <c r="H174" s="346"/>
      <c r="I174" s="346"/>
      <c r="J174" s="346"/>
      <c r="K174" s="346"/>
      <c r="L174" s="346"/>
      <c r="M174" s="346"/>
      <c r="N174" s="346"/>
      <c r="O174" s="346"/>
      <c r="P174" s="355"/>
      <c r="Q174" s="355"/>
      <c r="R174" s="355"/>
      <c r="S174" s="355"/>
      <c r="T174" s="355"/>
      <c r="U174" s="355"/>
      <c r="V174" s="355"/>
    </row>
    <row r="175" spans="2:22" x14ac:dyDescent="0.2">
      <c r="B175" s="345"/>
      <c r="C175" s="345"/>
      <c r="D175" s="345"/>
      <c r="E175" s="345"/>
      <c r="F175" s="345"/>
      <c r="G175" s="345"/>
      <c r="H175" s="346"/>
      <c r="I175" s="346"/>
      <c r="J175" s="346"/>
      <c r="K175" s="346"/>
      <c r="L175" s="346"/>
      <c r="M175" s="346"/>
      <c r="N175" s="346"/>
      <c r="O175" s="346"/>
      <c r="P175" s="355"/>
      <c r="Q175" s="355"/>
      <c r="R175" s="355"/>
      <c r="S175" s="355"/>
      <c r="T175" s="355"/>
      <c r="U175" s="355"/>
      <c r="V175" s="355"/>
    </row>
    <row r="176" spans="2:22" x14ac:dyDescent="0.2">
      <c r="B176" s="345"/>
      <c r="C176" s="345"/>
      <c r="D176" s="345"/>
      <c r="E176" s="345"/>
      <c r="F176" s="345"/>
      <c r="G176" s="345"/>
      <c r="H176" s="346"/>
      <c r="I176" s="346"/>
      <c r="J176" s="346"/>
      <c r="K176" s="346"/>
      <c r="L176" s="346"/>
      <c r="M176" s="346"/>
      <c r="N176" s="346"/>
      <c r="O176" s="346"/>
      <c r="P176" s="355"/>
      <c r="Q176" s="355"/>
      <c r="R176" s="355"/>
      <c r="S176" s="355"/>
      <c r="T176" s="355"/>
      <c r="U176" s="355"/>
      <c r="V176" s="355"/>
    </row>
    <row r="177" spans="2:22" x14ac:dyDescent="0.2">
      <c r="B177" s="345"/>
      <c r="C177" s="345"/>
      <c r="D177" s="345"/>
      <c r="E177" s="345"/>
      <c r="F177" s="345"/>
      <c r="G177" s="345"/>
      <c r="H177" s="346"/>
      <c r="I177" s="346"/>
      <c r="J177" s="346"/>
      <c r="K177" s="346"/>
      <c r="L177" s="346"/>
      <c r="M177" s="346"/>
      <c r="N177" s="346"/>
      <c r="O177" s="346"/>
      <c r="P177" s="355"/>
      <c r="Q177" s="355"/>
      <c r="R177" s="355"/>
      <c r="S177" s="355"/>
      <c r="T177" s="355"/>
      <c r="U177" s="355"/>
      <c r="V177" s="355"/>
    </row>
    <row r="178" spans="2:22" x14ac:dyDescent="0.2">
      <c r="B178" s="345"/>
      <c r="C178" s="345"/>
      <c r="D178" s="345"/>
      <c r="E178" s="345"/>
      <c r="F178" s="345"/>
      <c r="G178" s="345"/>
      <c r="H178" s="346"/>
      <c r="I178" s="346"/>
      <c r="J178" s="346"/>
      <c r="K178" s="346"/>
      <c r="L178" s="346"/>
      <c r="M178" s="346"/>
      <c r="N178" s="346"/>
      <c r="O178" s="346"/>
      <c r="P178" s="355"/>
      <c r="Q178" s="355"/>
      <c r="R178" s="355"/>
      <c r="S178" s="355"/>
      <c r="T178" s="355"/>
      <c r="U178" s="355"/>
      <c r="V178" s="355"/>
    </row>
    <row r="179" spans="2:22" x14ac:dyDescent="0.2">
      <c r="B179" s="345"/>
      <c r="C179" s="345"/>
      <c r="D179" s="345"/>
      <c r="E179" s="345"/>
      <c r="F179" s="345"/>
      <c r="G179" s="345"/>
      <c r="H179" s="346"/>
      <c r="I179" s="346"/>
      <c r="J179" s="346"/>
      <c r="K179" s="346"/>
      <c r="L179" s="346"/>
      <c r="M179" s="346"/>
      <c r="N179" s="346"/>
      <c r="O179" s="346"/>
      <c r="P179" s="355"/>
      <c r="Q179" s="355"/>
      <c r="R179" s="355"/>
      <c r="S179" s="355"/>
      <c r="T179" s="355"/>
      <c r="U179" s="355"/>
      <c r="V179" s="355"/>
    </row>
    <row r="180" spans="2:22" x14ac:dyDescent="0.2">
      <c r="B180" s="345"/>
      <c r="C180" s="345"/>
      <c r="D180" s="345"/>
      <c r="E180" s="345"/>
      <c r="F180" s="345"/>
      <c r="G180" s="345"/>
      <c r="H180" s="346"/>
      <c r="I180" s="346"/>
      <c r="J180" s="346"/>
      <c r="K180" s="346"/>
      <c r="L180" s="346"/>
      <c r="M180" s="346"/>
      <c r="N180" s="346"/>
      <c r="O180" s="346"/>
      <c r="P180" s="355"/>
      <c r="Q180" s="355"/>
      <c r="R180" s="355"/>
      <c r="S180" s="355"/>
      <c r="T180" s="355"/>
      <c r="U180" s="355"/>
      <c r="V180" s="355"/>
    </row>
    <row r="181" spans="2:22" x14ac:dyDescent="0.2">
      <c r="B181" s="345"/>
      <c r="C181" s="345"/>
      <c r="D181" s="345"/>
      <c r="E181" s="345"/>
      <c r="F181" s="345"/>
      <c r="G181" s="345"/>
      <c r="H181" s="346"/>
      <c r="I181" s="346"/>
      <c r="J181" s="346"/>
      <c r="K181" s="346"/>
      <c r="L181" s="346"/>
      <c r="M181" s="346"/>
      <c r="N181" s="346"/>
      <c r="O181" s="346"/>
      <c r="P181" s="355"/>
      <c r="Q181" s="355"/>
      <c r="R181" s="355"/>
      <c r="S181" s="355"/>
      <c r="T181" s="355"/>
      <c r="U181" s="355"/>
      <c r="V181" s="355"/>
    </row>
    <row r="182" spans="2:22" x14ac:dyDescent="0.2">
      <c r="B182" s="345"/>
      <c r="C182" s="345"/>
      <c r="D182" s="345"/>
      <c r="E182" s="345"/>
      <c r="F182" s="345"/>
      <c r="G182" s="345"/>
      <c r="H182" s="346"/>
      <c r="I182" s="346"/>
      <c r="J182" s="346"/>
      <c r="K182" s="346"/>
      <c r="L182" s="346"/>
      <c r="M182" s="346"/>
      <c r="N182" s="346"/>
      <c r="O182" s="346"/>
      <c r="P182" s="355"/>
      <c r="Q182" s="355"/>
      <c r="R182" s="355"/>
      <c r="S182" s="355"/>
      <c r="T182" s="355"/>
      <c r="U182" s="355"/>
      <c r="V182" s="355"/>
    </row>
    <row r="183" spans="2:22" x14ac:dyDescent="0.2">
      <c r="B183" s="345"/>
      <c r="C183" s="345"/>
      <c r="D183" s="345"/>
      <c r="E183" s="345"/>
      <c r="F183" s="345"/>
      <c r="G183" s="345"/>
      <c r="H183" s="346"/>
      <c r="I183" s="346"/>
      <c r="J183" s="346"/>
      <c r="K183" s="346"/>
      <c r="L183" s="346"/>
      <c r="M183" s="346"/>
      <c r="N183" s="346"/>
      <c r="O183" s="346"/>
      <c r="P183" s="355"/>
      <c r="Q183" s="355"/>
      <c r="R183" s="355"/>
      <c r="S183" s="355"/>
      <c r="T183" s="355"/>
      <c r="U183" s="355"/>
      <c r="V183" s="355"/>
    </row>
    <row r="184" spans="2:22" x14ac:dyDescent="0.2">
      <c r="B184" s="345"/>
      <c r="C184" s="345"/>
      <c r="D184" s="345"/>
      <c r="E184" s="345"/>
      <c r="F184" s="345"/>
      <c r="G184" s="345"/>
      <c r="H184" s="346"/>
      <c r="I184" s="346"/>
      <c r="J184" s="346"/>
      <c r="K184" s="346"/>
      <c r="L184" s="346"/>
      <c r="M184" s="346"/>
      <c r="N184" s="346"/>
      <c r="O184" s="346"/>
      <c r="P184" s="355"/>
      <c r="Q184" s="355"/>
      <c r="R184" s="355"/>
      <c r="S184" s="355"/>
      <c r="T184" s="355"/>
      <c r="U184" s="355"/>
      <c r="V184" s="355"/>
    </row>
    <row r="185" spans="2:22" x14ac:dyDescent="0.2">
      <c r="B185" s="345"/>
      <c r="C185" s="345"/>
      <c r="D185" s="345"/>
      <c r="E185" s="345"/>
      <c r="F185" s="345"/>
      <c r="G185" s="345"/>
      <c r="H185" s="346"/>
      <c r="I185" s="346"/>
      <c r="J185" s="346"/>
      <c r="K185" s="346"/>
      <c r="L185" s="346"/>
      <c r="M185" s="346"/>
      <c r="N185" s="346"/>
      <c r="O185" s="346"/>
      <c r="P185" s="355"/>
      <c r="Q185" s="355"/>
      <c r="R185" s="355"/>
      <c r="S185" s="355"/>
      <c r="T185" s="355"/>
      <c r="U185" s="355"/>
      <c r="V185" s="355"/>
    </row>
    <row r="186" spans="2:22" x14ac:dyDescent="0.2">
      <c r="B186" s="345"/>
      <c r="C186" s="345"/>
      <c r="D186" s="345"/>
      <c r="E186" s="345"/>
      <c r="F186" s="345"/>
      <c r="G186" s="345"/>
      <c r="H186" s="346"/>
      <c r="I186" s="346"/>
      <c r="J186" s="346"/>
      <c r="K186" s="346"/>
      <c r="L186" s="346"/>
      <c r="M186" s="346"/>
      <c r="N186" s="346"/>
      <c r="O186" s="346"/>
      <c r="P186" s="355"/>
      <c r="Q186" s="355"/>
      <c r="R186" s="355"/>
      <c r="S186" s="355"/>
      <c r="T186" s="355"/>
      <c r="U186" s="355"/>
      <c r="V186" s="355"/>
    </row>
    <row r="187" spans="2:22" x14ac:dyDescent="0.2">
      <c r="B187" s="345"/>
      <c r="C187" s="345"/>
      <c r="D187" s="345"/>
      <c r="E187" s="345"/>
      <c r="F187" s="345"/>
      <c r="G187" s="345"/>
      <c r="H187" s="346"/>
      <c r="I187" s="346"/>
      <c r="J187" s="346"/>
      <c r="K187" s="346"/>
      <c r="L187" s="346"/>
      <c r="M187" s="346"/>
      <c r="N187" s="346"/>
      <c r="O187" s="346"/>
      <c r="P187" s="355"/>
      <c r="Q187" s="355"/>
      <c r="R187" s="355"/>
      <c r="S187" s="355"/>
      <c r="T187" s="355"/>
      <c r="U187" s="355"/>
      <c r="V187" s="355"/>
    </row>
    <row r="188" spans="2:22" x14ac:dyDescent="0.2">
      <c r="B188" s="345"/>
      <c r="C188" s="345"/>
      <c r="D188" s="345"/>
      <c r="E188" s="345"/>
      <c r="F188" s="345"/>
      <c r="G188" s="345"/>
      <c r="H188" s="346"/>
      <c r="I188" s="346"/>
      <c r="J188" s="346"/>
      <c r="K188" s="346"/>
      <c r="L188" s="346"/>
      <c r="M188" s="346"/>
      <c r="N188" s="346"/>
      <c r="O188" s="346"/>
      <c r="P188" s="355"/>
      <c r="Q188" s="355"/>
      <c r="R188" s="355"/>
      <c r="S188" s="355"/>
      <c r="T188" s="355"/>
      <c r="U188" s="355"/>
      <c r="V188" s="355"/>
    </row>
    <row r="189" spans="2:22" x14ac:dyDescent="0.2">
      <c r="B189" s="345"/>
      <c r="C189" s="345"/>
      <c r="D189" s="345"/>
      <c r="E189" s="345"/>
      <c r="F189" s="345"/>
      <c r="G189" s="345"/>
      <c r="H189" s="346"/>
      <c r="I189" s="346"/>
      <c r="J189" s="346"/>
      <c r="K189" s="346"/>
      <c r="L189" s="346"/>
      <c r="M189" s="346"/>
      <c r="N189" s="346"/>
      <c r="O189" s="346"/>
      <c r="P189" s="355"/>
      <c r="Q189" s="355"/>
      <c r="R189" s="355"/>
      <c r="S189" s="355"/>
      <c r="T189" s="355"/>
      <c r="U189" s="355"/>
      <c r="V189" s="355"/>
    </row>
    <row r="190" spans="2:22" x14ac:dyDescent="0.2">
      <c r="B190" s="345"/>
      <c r="C190" s="345"/>
      <c r="D190" s="345"/>
      <c r="E190" s="345"/>
      <c r="F190" s="345"/>
      <c r="G190" s="345"/>
      <c r="H190" s="346"/>
      <c r="I190" s="346"/>
      <c r="J190" s="346"/>
      <c r="K190" s="346"/>
      <c r="L190" s="346"/>
      <c r="M190" s="346"/>
      <c r="N190" s="346"/>
      <c r="O190" s="346"/>
      <c r="P190" s="355"/>
      <c r="Q190" s="355"/>
      <c r="R190" s="355"/>
      <c r="S190" s="355"/>
      <c r="T190" s="355"/>
      <c r="U190" s="355"/>
      <c r="V190" s="355"/>
    </row>
    <row r="191" spans="2:22" x14ac:dyDescent="0.2">
      <c r="B191" s="345"/>
      <c r="C191" s="345"/>
      <c r="D191" s="345"/>
      <c r="E191" s="345"/>
      <c r="F191" s="345"/>
      <c r="G191" s="345"/>
      <c r="H191" s="346"/>
      <c r="I191" s="346"/>
      <c r="J191" s="346"/>
      <c r="K191" s="346"/>
      <c r="L191" s="346"/>
      <c r="M191" s="346"/>
      <c r="N191" s="346"/>
      <c r="O191" s="346"/>
      <c r="P191" s="355"/>
      <c r="Q191" s="355"/>
      <c r="R191" s="355"/>
      <c r="S191" s="355"/>
      <c r="T191" s="355"/>
      <c r="U191" s="355"/>
      <c r="V191" s="355"/>
    </row>
    <row r="192" spans="2:22" x14ac:dyDescent="0.2">
      <c r="B192" s="345"/>
      <c r="C192" s="345"/>
      <c r="D192" s="345"/>
      <c r="E192" s="345"/>
      <c r="F192" s="345"/>
      <c r="G192" s="345"/>
      <c r="H192" s="346"/>
      <c r="I192" s="346"/>
      <c r="J192" s="346"/>
      <c r="K192" s="346"/>
      <c r="L192" s="346"/>
      <c r="M192" s="346"/>
      <c r="N192" s="346"/>
      <c r="O192" s="346"/>
      <c r="P192" s="355"/>
      <c r="Q192" s="355"/>
      <c r="R192" s="355"/>
      <c r="S192" s="355"/>
      <c r="T192" s="355"/>
      <c r="U192" s="355"/>
      <c r="V192" s="355"/>
    </row>
    <row r="193" spans="2:22" x14ac:dyDescent="0.2">
      <c r="B193" s="345"/>
      <c r="C193" s="345"/>
      <c r="D193" s="345"/>
      <c r="E193" s="345"/>
      <c r="F193" s="345"/>
      <c r="G193" s="345"/>
      <c r="H193" s="346"/>
      <c r="I193" s="346"/>
      <c r="J193" s="346"/>
      <c r="K193" s="346"/>
      <c r="L193" s="346"/>
      <c r="M193" s="346"/>
      <c r="N193" s="346"/>
      <c r="O193" s="346"/>
      <c r="P193" s="355"/>
      <c r="Q193" s="355"/>
      <c r="R193" s="355"/>
      <c r="S193" s="355"/>
      <c r="T193" s="355"/>
      <c r="U193" s="355"/>
      <c r="V193" s="355"/>
    </row>
    <row r="194" spans="2:22" x14ac:dyDescent="0.2">
      <c r="B194" s="345"/>
      <c r="C194" s="345"/>
      <c r="D194" s="345"/>
      <c r="E194" s="345"/>
      <c r="F194" s="345"/>
      <c r="G194" s="345"/>
      <c r="H194" s="346"/>
      <c r="I194" s="346"/>
      <c r="J194" s="346"/>
      <c r="K194" s="346"/>
      <c r="L194" s="346"/>
      <c r="M194" s="346"/>
      <c r="N194" s="346"/>
      <c r="O194" s="346"/>
      <c r="P194" s="355"/>
      <c r="Q194" s="355"/>
      <c r="R194" s="355"/>
      <c r="S194" s="355"/>
      <c r="T194" s="355"/>
      <c r="U194" s="355"/>
      <c r="V194" s="355"/>
    </row>
    <row r="195" spans="2:22" x14ac:dyDescent="0.2">
      <c r="B195" s="345"/>
      <c r="C195" s="345"/>
      <c r="D195" s="345"/>
      <c r="E195" s="345"/>
      <c r="F195" s="345"/>
      <c r="G195" s="345"/>
      <c r="H195" s="346"/>
      <c r="I195" s="346"/>
      <c r="J195" s="346"/>
      <c r="K195" s="346"/>
      <c r="L195" s="346"/>
      <c r="M195" s="346"/>
      <c r="N195" s="346"/>
      <c r="O195" s="346"/>
      <c r="P195" s="355"/>
      <c r="Q195" s="355"/>
      <c r="R195" s="355"/>
      <c r="S195" s="355"/>
      <c r="T195" s="355"/>
      <c r="U195" s="355"/>
      <c r="V195" s="355"/>
    </row>
    <row r="196" spans="2:22" x14ac:dyDescent="0.2">
      <c r="B196" s="345"/>
      <c r="C196" s="345"/>
      <c r="D196" s="345"/>
      <c r="E196" s="345"/>
      <c r="F196" s="345"/>
      <c r="G196" s="345"/>
      <c r="H196" s="346"/>
      <c r="I196" s="346"/>
      <c r="J196" s="346"/>
      <c r="K196" s="346"/>
      <c r="L196" s="346"/>
      <c r="M196" s="346"/>
      <c r="N196" s="346"/>
      <c r="O196" s="346"/>
      <c r="P196" s="355"/>
      <c r="Q196" s="355"/>
      <c r="R196" s="355"/>
      <c r="S196" s="355"/>
      <c r="T196" s="355"/>
      <c r="U196" s="355"/>
      <c r="V196" s="355"/>
    </row>
    <row r="197" spans="2:22" x14ac:dyDescent="0.2">
      <c r="B197" s="345"/>
      <c r="C197" s="345"/>
      <c r="D197" s="345"/>
      <c r="E197" s="345"/>
      <c r="F197" s="345"/>
      <c r="G197" s="345"/>
      <c r="H197" s="346"/>
      <c r="I197" s="346"/>
      <c r="J197" s="346"/>
      <c r="K197" s="346"/>
      <c r="L197" s="346"/>
      <c r="M197" s="346"/>
      <c r="N197" s="346"/>
      <c r="O197" s="346"/>
      <c r="P197" s="355"/>
      <c r="Q197" s="355"/>
      <c r="R197" s="355"/>
      <c r="S197" s="355"/>
      <c r="T197" s="355"/>
      <c r="U197" s="355"/>
      <c r="V197" s="355"/>
    </row>
    <row r="198" spans="2:22" x14ac:dyDescent="0.2">
      <c r="B198" s="345"/>
      <c r="C198" s="345"/>
      <c r="D198" s="345"/>
      <c r="E198" s="345"/>
      <c r="F198" s="345"/>
      <c r="G198" s="345"/>
      <c r="H198" s="346"/>
      <c r="I198" s="346"/>
      <c r="J198" s="346"/>
      <c r="K198" s="346"/>
      <c r="L198" s="346"/>
      <c r="M198" s="346"/>
      <c r="N198" s="346"/>
      <c r="O198" s="346"/>
      <c r="P198" s="355"/>
      <c r="Q198" s="355"/>
      <c r="R198" s="355"/>
      <c r="S198" s="355"/>
      <c r="T198" s="355"/>
      <c r="U198" s="355"/>
      <c r="V198" s="355"/>
    </row>
    <row r="199" spans="2:22" x14ac:dyDescent="0.2">
      <c r="B199" s="345"/>
      <c r="C199" s="345"/>
      <c r="D199" s="345"/>
      <c r="E199" s="345"/>
      <c r="F199" s="345"/>
      <c r="G199" s="345"/>
      <c r="H199" s="346"/>
      <c r="I199" s="346"/>
      <c r="J199" s="346"/>
      <c r="K199" s="346"/>
      <c r="L199" s="346"/>
      <c r="M199" s="346"/>
      <c r="N199" s="346"/>
      <c r="O199" s="346"/>
      <c r="P199" s="355"/>
      <c r="Q199" s="355"/>
      <c r="R199" s="355"/>
      <c r="S199" s="355"/>
      <c r="T199" s="355"/>
      <c r="U199" s="355"/>
      <c r="V199" s="355"/>
    </row>
    <row r="200" spans="2:22" x14ac:dyDescent="0.2">
      <c r="B200" s="345"/>
      <c r="C200" s="345"/>
      <c r="D200" s="345"/>
      <c r="E200" s="345"/>
      <c r="F200" s="345"/>
      <c r="G200" s="345"/>
      <c r="H200" s="346"/>
      <c r="I200" s="346"/>
      <c r="J200" s="346"/>
      <c r="K200" s="346"/>
      <c r="L200" s="346"/>
      <c r="M200" s="346"/>
      <c r="N200" s="346"/>
      <c r="O200" s="346"/>
      <c r="P200" s="355"/>
      <c r="Q200" s="355"/>
      <c r="R200" s="355"/>
      <c r="S200" s="355"/>
      <c r="T200" s="355"/>
      <c r="U200" s="355"/>
      <c r="V200" s="355"/>
    </row>
    <row r="201" spans="2:22" x14ac:dyDescent="0.2">
      <c r="B201" s="345"/>
      <c r="C201" s="345"/>
      <c r="D201" s="345"/>
      <c r="E201" s="345"/>
      <c r="F201" s="345"/>
      <c r="G201" s="345"/>
      <c r="H201" s="346"/>
      <c r="I201" s="346"/>
      <c r="J201" s="346"/>
      <c r="K201" s="346"/>
      <c r="L201" s="346"/>
      <c r="M201" s="346"/>
      <c r="N201" s="346"/>
      <c r="O201" s="346"/>
      <c r="P201" s="355"/>
      <c r="Q201" s="355"/>
      <c r="R201" s="355"/>
      <c r="S201" s="355"/>
      <c r="T201" s="355"/>
      <c r="U201" s="355"/>
      <c r="V201" s="355"/>
    </row>
    <row r="202" spans="2:22" x14ac:dyDescent="0.2">
      <c r="B202" s="345"/>
      <c r="C202" s="345"/>
      <c r="D202" s="345"/>
      <c r="E202" s="345"/>
      <c r="F202" s="345"/>
      <c r="G202" s="345"/>
      <c r="H202" s="346"/>
      <c r="I202" s="346"/>
      <c r="J202" s="346"/>
      <c r="K202" s="346"/>
      <c r="L202" s="346"/>
      <c r="M202" s="346"/>
      <c r="N202" s="346"/>
      <c r="O202" s="346"/>
      <c r="P202" s="355"/>
      <c r="Q202" s="355"/>
      <c r="R202" s="355"/>
      <c r="S202" s="355"/>
      <c r="T202" s="355"/>
      <c r="U202" s="355"/>
      <c r="V202" s="355"/>
    </row>
    <row r="203" spans="2:22" x14ac:dyDescent="0.2">
      <c r="B203" s="345"/>
      <c r="C203" s="345"/>
      <c r="D203" s="345"/>
      <c r="E203" s="345"/>
      <c r="F203" s="345"/>
      <c r="G203" s="345"/>
      <c r="H203" s="346"/>
      <c r="I203" s="346"/>
      <c r="J203" s="346"/>
      <c r="K203" s="346"/>
      <c r="L203" s="346"/>
      <c r="M203" s="346"/>
      <c r="N203" s="346"/>
      <c r="O203" s="346"/>
      <c r="P203" s="355"/>
      <c r="Q203" s="355"/>
      <c r="R203" s="355"/>
      <c r="S203" s="355"/>
      <c r="T203" s="355"/>
      <c r="U203" s="355"/>
      <c r="V203" s="355"/>
    </row>
    <row r="204" spans="2:22" x14ac:dyDescent="0.2">
      <c r="B204" s="345"/>
      <c r="C204" s="345"/>
      <c r="D204" s="345"/>
      <c r="E204" s="345"/>
      <c r="F204" s="345"/>
      <c r="G204" s="345"/>
      <c r="H204" s="346"/>
      <c r="I204" s="346"/>
      <c r="J204" s="346"/>
      <c r="K204" s="346"/>
      <c r="L204" s="346"/>
      <c r="M204" s="346"/>
      <c r="N204" s="346"/>
      <c r="O204" s="346"/>
      <c r="P204" s="355"/>
      <c r="Q204" s="355"/>
      <c r="R204" s="355"/>
      <c r="S204" s="355"/>
      <c r="T204" s="355"/>
      <c r="U204" s="355"/>
      <c r="V204" s="355"/>
    </row>
    <row r="205" spans="2:22" x14ac:dyDescent="0.2">
      <c r="B205" s="345"/>
      <c r="C205" s="345"/>
      <c r="D205" s="345"/>
      <c r="E205" s="345"/>
      <c r="F205" s="345"/>
      <c r="G205" s="345"/>
      <c r="H205" s="346"/>
      <c r="I205" s="346"/>
      <c r="J205" s="346"/>
      <c r="K205" s="346"/>
      <c r="L205" s="346"/>
      <c r="M205" s="346"/>
      <c r="N205" s="346"/>
      <c r="O205" s="346"/>
      <c r="P205" s="355"/>
      <c r="Q205" s="355"/>
      <c r="R205" s="355"/>
      <c r="S205" s="355"/>
      <c r="T205" s="355"/>
      <c r="U205" s="355"/>
      <c r="V205" s="355"/>
    </row>
    <row r="206" spans="2:22" x14ac:dyDescent="0.2">
      <c r="B206" s="345"/>
      <c r="C206" s="345"/>
      <c r="D206" s="345"/>
      <c r="E206" s="345"/>
      <c r="F206" s="345"/>
      <c r="G206" s="345"/>
      <c r="H206" s="346"/>
      <c r="I206" s="346"/>
      <c r="J206" s="346"/>
      <c r="K206" s="346"/>
      <c r="L206" s="346"/>
      <c r="M206" s="346"/>
      <c r="N206" s="346"/>
      <c r="O206" s="346"/>
      <c r="P206" s="355"/>
      <c r="Q206" s="355"/>
      <c r="R206" s="355"/>
      <c r="S206" s="355"/>
      <c r="T206" s="355"/>
      <c r="U206" s="355"/>
      <c r="V206" s="355"/>
    </row>
    <row r="207" spans="2:22" x14ac:dyDescent="0.2">
      <c r="B207" s="345"/>
      <c r="C207" s="345"/>
      <c r="D207" s="345"/>
      <c r="E207" s="345"/>
      <c r="F207" s="345"/>
      <c r="G207" s="345"/>
      <c r="H207" s="346"/>
      <c r="I207" s="346"/>
      <c r="J207" s="346"/>
      <c r="K207" s="346"/>
      <c r="L207" s="346"/>
      <c r="M207" s="346"/>
      <c r="N207" s="346"/>
      <c r="O207" s="346"/>
      <c r="P207" s="355"/>
      <c r="Q207" s="355"/>
      <c r="R207" s="355"/>
      <c r="S207" s="355"/>
      <c r="T207" s="355"/>
      <c r="U207" s="355"/>
      <c r="V207" s="355"/>
    </row>
    <row r="208" spans="2:22" x14ac:dyDescent="0.2">
      <c r="B208" s="345"/>
      <c r="C208" s="345"/>
      <c r="D208" s="345"/>
      <c r="E208" s="345"/>
      <c r="F208" s="345"/>
      <c r="G208" s="345"/>
      <c r="H208" s="346"/>
      <c r="I208" s="346"/>
      <c r="J208" s="346"/>
      <c r="K208" s="346"/>
      <c r="L208" s="346"/>
      <c r="M208" s="346"/>
      <c r="N208" s="346"/>
      <c r="O208" s="346"/>
      <c r="P208" s="355"/>
      <c r="Q208" s="355"/>
      <c r="R208" s="355"/>
      <c r="S208" s="355"/>
      <c r="T208" s="355"/>
      <c r="U208" s="355"/>
      <c r="V208" s="355"/>
    </row>
    <row r="209" spans="2:22" x14ac:dyDescent="0.2">
      <c r="B209" s="345"/>
      <c r="C209" s="345"/>
      <c r="D209" s="345"/>
      <c r="E209" s="345"/>
      <c r="F209" s="345"/>
      <c r="G209" s="345"/>
      <c r="H209" s="346"/>
      <c r="I209" s="346"/>
      <c r="J209" s="346"/>
      <c r="K209" s="346"/>
      <c r="L209" s="346"/>
      <c r="M209" s="346"/>
      <c r="N209" s="346"/>
      <c r="O209" s="346"/>
      <c r="P209" s="355"/>
      <c r="Q209" s="355"/>
      <c r="R209" s="355"/>
      <c r="S209" s="355"/>
      <c r="T209" s="355"/>
      <c r="U209" s="355"/>
      <c r="V209" s="355"/>
    </row>
    <row r="210" spans="2:22" x14ac:dyDescent="0.2">
      <c r="B210" s="345"/>
      <c r="C210" s="345"/>
      <c r="D210" s="345"/>
      <c r="E210" s="345"/>
      <c r="F210" s="345"/>
      <c r="G210" s="345"/>
      <c r="H210" s="346"/>
      <c r="I210" s="346"/>
      <c r="J210" s="346"/>
      <c r="K210" s="346"/>
      <c r="L210" s="346"/>
      <c r="M210" s="346"/>
      <c r="N210" s="346"/>
      <c r="O210" s="346"/>
      <c r="P210" s="355"/>
      <c r="Q210" s="355"/>
      <c r="R210" s="355"/>
      <c r="S210" s="355"/>
      <c r="T210" s="355"/>
      <c r="U210" s="355"/>
      <c r="V210" s="355"/>
    </row>
    <row r="211" spans="2:22" x14ac:dyDescent="0.2">
      <c r="B211" s="345"/>
      <c r="C211" s="345"/>
      <c r="D211" s="345"/>
      <c r="E211" s="345"/>
      <c r="F211" s="345"/>
      <c r="G211" s="345"/>
      <c r="H211" s="346"/>
      <c r="I211" s="346"/>
      <c r="J211" s="346"/>
      <c r="K211" s="346"/>
      <c r="L211" s="346"/>
      <c r="M211" s="346"/>
      <c r="N211" s="346"/>
      <c r="O211" s="346"/>
      <c r="P211" s="355"/>
      <c r="Q211" s="355"/>
      <c r="R211" s="355"/>
      <c r="S211" s="355"/>
      <c r="T211" s="355"/>
      <c r="U211" s="355"/>
      <c r="V211" s="355"/>
    </row>
    <row r="212" spans="2:22" x14ac:dyDescent="0.2">
      <c r="B212" s="345"/>
      <c r="C212" s="345"/>
      <c r="D212" s="345"/>
      <c r="E212" s="345"/>
      <c r="F212" s="345"/>
      <c r="G212" s="345"/>
      <c r="H212" s="346"/>
      <c r="I212" s="346"/>
      <c r="J212" s="346"/>
      <c r="K212" s="346"/>
      <c r="L212" s="346"/>
      <c r="M212" s="346"/>
      <c r="N212" s="346"/>
      <c r="O212" s="346"/>
      <c r="P212" s="355"/>
      <c r="Q212" s="355"/>
      <c r="R212" s="355"/>
      <c r="S212" s="355"/>
      <c r="T212" s="355"/>
      <c r="U212" s="355"/>
      <c r="V212" s="355"/>
    </row>
    <row r="213" spans="2:22" x14ac:dyDescent="0.2">
      <c r="B213" s="345"/>
      <c r="C213" s="345"/>
      <c r="D213" s="345"/>
      <c r="E213" s="345"/>
      <c r="F213" s="345"/>
      <c r="G213" s="345"/>
      <c r="H213" s="346"/>
      <c r="I213" s="346"/>
      <c r="J213" s="346"/>
      <c r="K213" s="346"/>
      <c r="L213" s="346"/>
      <c r="M213" s="346"/>
      <c r="N213" s="346"/>
      <c r="O213" s="346"/>
      <c r="P213" s="355"/>
      <c r="Q213" s="355"/>
      <c r="R213" s="355"/>
      <c r="S213" s="355"/>
      <c r="T213" s="355"/>
      <c r="U213" s="355"/>
      <c r="V213" s="355"/>
    </row>
    <row r="214" spans="2:22" x14ac:dyDescent="0.2">
      <c r="B214" s="345"/>
      <c r="C214" s="345"/>
      <c r="D214" s="345"/>
      <c r="E214" s="345"/>
      <c r="F214" s="345"/>
      <c r="G214" s="345"/>
      <c r="H214" s="346"/>
      <c r="I214" s="346"/>
      <c r="J214" s="346"/>
      <c r="K214" s="346"/>
      <c r="L214" s="346"/>
      <c r="M214" s="346"/>
      <c r="N214" s="346"/>
      <c r="O214" s="346"/>
      <c r="P214" s="355"/>
      <c r="Q214" s="355"/>
      <c r="R214" s="355"/>
      <c r="S214" s="355"/>
      <c r="T214" s="355"/>
      <c r="U214" s="355"/>
      <c r="V214" s="355"/>
    </row>
    <row r="215" spans="2:22" x14ac:dyDescent="0.2">
      <c r="B215" s="345"/>
      <c r="C215" s="345"/>
      <c r="D215" s="345"/>
      <c r="E215" s="345"/>
      <c r="F215" s="345"/>
      <c r="G215" s="345"/>
      <c r="H215" s="346"/>
      <c r="I215" s="346"/>
      <c r="J215" s="346"/>
      <c r="K215" s="346"/>
      <c r="L215" s="346"/>
      <c r="M215" s="346"/>
      <c r="N215" s="346"/>
      <c r="O215" s="346"/>
      <c r="P215" s="355"/>
      <c r="Q215" s="355"/>
      <c r="R215" s="355"/>
      <c r="S215" s="355"/>
      <c r="T215" s="355"/>
      <c r="U215" s="355"/>
      <c r="V215" s="355"/>
    </row>
    <row r="216" spans="2:22" x14ac:dyDescent="0.2">
      <c r="B216" s="345"/>
      <c r="C216" s="345"/>
      <c r="D216" s="345"/>
      <c r="E216" s="345"/>
      <c r="F216" s="345"/>
      <c r="G216" s="345"/>
      <c r="H216" s="346"/>
      <c r="I216" s="346"/>
      <c r="J216" s="346"/>
      <c r="K216" s="346"/>
      <c r="L216" s="346"/>
      <c r="M216" s="346"/>
      <c r="N216" s="346"/>
      <c r="O216" s="346"/>
      <c r="P216" s="355"/>
      <c r="Q216" s="355"/>
      <c r="R216" s="355"/>
      <c r="S216" s="355"/>
      <c r="T216" s="355"/>
      <c r="U216" s="355"/>
      <c r="V216" s="355"/>
    </row>
    <row r="217" spans="2:22" x14ac:dyDescent="0.2">
      <c r="B217" s="345"/>
      <c r="C217" s="345"/>
      <c r="D217" s="345"/>
      <c r="E217" s="345"/>
      <c r="F217" s="345"/>
      <c r="G217" s="345"/>
      <c r="H217" s="346"/>
      <c r="I217" s="346"/>
      <c r="J217" s="346"/>
      <c r="K217" s="346"/>
      <c r="L217" s="346"/>
      <c r="M217" s="346"/>
      <c r="N217" s="346"/>
      <c r="O217" s="346"/>
      <c r="P217" s="355"/>
      <c r="Q217" s="355"/>
      <c r="R217" s="355"/>
      <c r="S217" s="355"/>
      <c r="T217" s="355"/>
      <c r="U217" s="355"/>
      <c r="V217" s="355"/>
    </row>
    <row r="218" spans="2:22" x14ac:dyDescent="0.2">
      <c r="B218" s="345"/>
      <c r="C218" s="345"/>
      <c r="D218" s="345"/>
      <c r="E218" s="345"/>
      <c r="F218" s="345"/>
      <c r="G218" s="345"/>
      <c r="H218" s="346"/>
      <c r="I218" s="346"/>
      <c r="J218" s="346"/>
      <c r="K218" s="346"/>
      <c r="L218" s="346"/>
      <c r="M218" s="346"/>
      <c r="N218" s="346"/>
      <c r="O218" s="346"/>
      <c r="P218" s="355"/>
      <c r="Q218" s="355"/>
      <c r="R218" s="355"/>
      <c r="S218" s="355"/>
      <c r="T218" s="355"/>
      <c r="U218" s="355"/>
      <c r="V218" s="355"/>
    </row>
    <row r="219" spans="2:22" x14ac:dyDescent="0.2">
      <c r="B219" s="345"/>
      <c r="C219" s="345"/>
      <c r="D219" s="345"/>
      <c r="E219" s="345"/>
      <c r="F219" s="345"/>
      <c r="G219" s="345"/>
      <c r="H219" s="346"/>
      <c r="I219" s="346"/>
      <c r="J219" s="346"/>
      <c r="K219" s="346"/>
      <c r="L219" s="346"/>
      <c r="M219" s="346"/>
      <c r="N219" s="346"/>
      <c r="O219" s="346"/>
      <c r="P219" s="355"/>
      <c r="Q219" s="355"/>
      <c r="R219" s="355"/>
      <c r="S219" s="355"/>
      <c r="T219" s="355"/>
      <c r="U219" s="355"/>
      <c r="V219" s="355"/>
    </row>
    <row r="220" spans="2:22" x14ac:dyDescent="0.2">
      <c r="B220" s="345"/>
      <c r="C220" s="345"/>
      <c r="D220" s="345"/>
      <c r="E220" s="345"/>
      <c r="F220" s="345"/>
      <c r="G220" s="345"/>
      <c r="H220" s="346"/>
      <c r="I220" s="346"/>
      <c r="J220" s="346"/>
      <c r="K220" s="346"/>
      <c r="L220" s="346"/>
      <c r="M220" s="346"/>
      <c r="N220" s="346"/>
      <c r="O220" s="346"/>
      <c r="P220" s="355"/>
      <c r="Q220" s="355"/>
      <c r="R220" s="355"/>
      <c r="S220" s="355"/>
      <c r="T220" s="355"/>
      <c r="U220" s="355"/>
      <c r="V220" s="355"/>
    </row>
    <row r="221" spans="2:22" x14ac:dyDescent="0.2">
      <c r="B221" s="345"/>
      <c r="C221" s="345"/>
      <c r="D221" s="345"/>
      <c r="E221" s="345"/>
      <c r="F221" s="345"/>
      <c r="G221" s="345"/>
      <c r="H221" s="346"/>
      <c r="I221" s="346"/>
      <c r="J221" s="346"/>
      <c r="K221" s="346"/>
      <c r="L221" s="346"/>
      <c r="M221" s="346"/>
      <c r="N221" s="346"/>
      <c r="O221" s="346"/>
      <c r="P221" s="355"/>
      <c r="Q221" s="355"/>
      <c r="R221" s="355"/>
      <c r="S221" s="355"/>
      <c r="T221" s="355"/>
      <c r="U221" s="355"/>
      <c r="V221" s="355"/>
    </row>
    <row r="222" spans="2:22" x14ac:dyDescent="0.2">
      <c r="B222" s="345"/>
      <c r="C222" s="345"/>
      <c r="D222" s="345"/>
      <c r="E222" s="345"/>
      <c r="F222" s="345"/>
      <c r="G222" s="345"/>
      <c r="H222" s="346"/>
      <c r="I222" s="346"/>
      <c r="J222" s="346"/>
      <c r="K222" s="346"/>
      <c r="L222" s="346"/>
      <c r="M222" s="346"/>
      <c r="N222" s="346"/>
      <c r="O222" s="346"/>
      <c r="P222" s="355"/>
      <c r="Q222" s="355"/>
      <c r="R222" s="355"/>
      <c r="S222" s="355"/>
      <c r="T222" s="355"/>
      <c r="U222" s="355"/>
      <c r="V222" s="355"/>
    </row>
    <row r="223" spans="2:22" x14ac:dyDescent="0.2">
      <c r="B223" s="345"/>
      <c r="C223" s="345"/>
      <c r="D223" s="345"/>
      <c r="E223" s="345"/>
      <c r="F223" s="345"/>
      <c r="G223" s="345"/>
      <c r="H223" s="346"/>
      <c r="I223" s="346"/>
      <c r="J223" s="346"/>
      <c r="K223" s="346"/>
      <c r="L223" s="346"/>
      <c r="M223" s="346"/>
      <c r="N223" s="346"/>
      <c r="O223" s="346"/>
      <c r="P223" s="355"/>
      <c r="Q223" s="355"/>
      <c r="R223" s="355"/>
      <c r="S223" s="355"/>
      <c r="T223" s="355"/>
      <c r="U223" s="355"/>
      <c r="V223" s="355"/>
    </row>
    <row r="224" spans="2:22" x14ac:dyDescent="0.2">
      <c r="B224" s="345"/>
      <c r="C224" s="345"/>
      <c r="D224" s="345"/>
      <c r="E224" s="345"/>
      <c r="F224" s="345"/>
      <c r="G224" s="345"/>
      <c r="H224" s="346"/>
      <c r="I224" s="346"/>
      <c r="J224" s="346"/>
      <c r="K224" s="346"/>
      <c r="L224" s="346"/>
      <c r="M224" s="346"/>
      <c r="N224" s="346"/>
      <c r="O224" s="346"/>
      <c r="P224" s="355"/>
      <c r="Q224" s="355"/>
      <c r="R224" s="355"/>
      <c r="S224" s="355"/>
      <c r="T224" s="355"/>
      <c r="U224" s="355"/>
      <c r="V224" s="355"/>
    </row>
    <row r="225" spans="2:22" x14ac:dyDescent="0.2">
      <c r="B225" s="345"/>
      <c r="C225" s="345"/>
      <c r="D225" s="345"/>
      <c r="E225" s="345"/>
      <c r="F225" s="345"/>
      <c r="G225" s="345"/>
      <c r="H225" s="346"/>
      <c r="I225" s="346"/>
      <c r="J225" s="346"/>
      <c r="K225" s="346"/>
      <c r="L225" s="346"/>
      <c r="M225" s="346"/>
      <c r="N225" s="346"/>
      <c r="O225" s="346"/>
      <c r="P225" s="355"/>
      <c r="Q225" s="355"/>
      <c r="R225" s="355"/>
      <c r="S225" s="355"/>
      <c r="T225" s="355"/>
      <c r="U225" s="355"/>
      <c r="V225" s="355"/>
    </row>
    <row r="226" spans="2:22" x14ac:dyDescent="0.2">
      <c r="B226" s="345"/>
      <c r="C226" s="345"/>
      <c r="D226" s="345"/>
      <c r="E226" s="345"/>
      <c r="F226" s="345"/>
      <c r="G226" s="345"/>
      <c r="H226" s="346"/>
      <c r="I226" s="346"/>
      <c r="J226" s="346"/>
      <c r="K226" s="346"/>
      <c r="L226" s="346"/>
      <c r="M226" s="346"/>
      <c r="N226" s="346"/>
      <c r="O226" s="346"/>
      <c r="P226" s="355"/>
      <c r="Q226" s="355"/>
      <c r="R226" s="355"/>
      <c r="S226" s="355"/>
      <c r="T226" s="355"/>
      <c r="U226" s="355"/>
      <c r="V226" s="355"/>
    </row>
    <row r="227" spans="2:22" x14ac:dyDescent="0.2">
      <c r="B227" s="345"/>
      <c r="C227" s="345"/>
      <c r="D227" s="345"/>
      <c r="E227" s="345"/>
      <c r="F227" s="345"/>
      <c r="G227" s="345"/>
      <c r="H227" s="346"/>
      <c r="I227" s="346"/>
      <c r="J227" s="346"/>
      <c r="K227" s="346"/>
      <c r="L227" s="346"/>
      <c r="M227" s="346"/>
      <c r="N227" s="346"/>
      <c r="O227" s="346"/>
      <c r="P227" s="355"/>
      <c r="Q227" s="355"/>
      <c r="R227" s="355"/>
      <c r="S227" s="355"/>
      <c r="T227" s="355"/>
      <c r="U227" s="355"/>
      <c r="V227" s="355"/>
    </row>
    <row r="228" spans="2:22" x14ac:dyDescent="0.2">
      <c r="B228" s="345"/>
      <c r="C228" s="345"/>
      <c r="D228" s="345"/>
      <c r="E228" s="345"/>
      <c r="F228" s="345"/>
      <c r="G228" s="345"/>
      <c r="H228" s="346"/>
      <c r="I228" s="346"/>
      <c r="J228" s="346"/>
      <c r="K228" s="346"/>
      <c r="L228" s="346"/>
      <c r="M228" s="346"/>
      <c r="N228" s="346"/>
      <c r="O228" s="346"/>
      <c r="P228" s="355"/>
      <c r="Q228" s="355"/>
      <c r="R228" s="355"/>
      <c r="S228" s="355"/>
      <c r="T228" s="355"/>
      <c r="U228" s="355"/>
      <c r="V228" s="355"/>
    </row>
    <row r="229" spans="2:22" x14ac:dyDescent="0.2">
      <c r="B229" s="345"/>
      <c r="C229" s="345"/>
      <c r="D229" s="345"/>
      <c r="E229" s="345"/>
      <c r="F229" s="345"/>
      <c r="G229" s="345"/>
      <c r="H229" s="346"/>
      <c r="I229" s="346"/>
      <c r="J229" s="346"/>
      <c r="K229" s="346"/>
      <c r="L229" s="346"/>
      <c r="M229" s="346"/>
      <c r="N229" s="346"/>
      <c r="O229" s="346"/>
      <c r="P229" s="355"/>
      <c r="Q229" s="355"/>
      <c r="R229" s="355"/>
      <c r="S229" s="355"/>
      <c r="T229" s="355"/>
      <c r="U229" s="355"/>
      <c r="V229" s="355"/>
    </row>
    <row r="230" spans="2:22" x14ac:dyDescent="0.2">
      <c r="B230" s="345"/>
      <c r="C230" s="345"/>
      <c r="D230" s="345"/>
      <c r="E230" s="345"/>
      <c r="F230" s="345"/>
      <c r="G230" s="345"/>
      <c r="H230" s="346"/>
      <c r="I230" s="346"/>
      <c r="J230" s="346"/>
      <c r="K230" s="346"/>
      <c r="L230" s="346"/>
      <c r="M230" s="346"/>
      <c r="N230" s="346"/>
      <c r="O230" s="346"/>
      <c r="P230" s="355"/>
      <c r="Q230" s="355"/>
      <c r="R230" s="355"/>
      <c r="S230" s="355"/>
      <c r="T230" s="355"/>
      <c r="U230" s="355"/>
      <c r="V230" s="355"/>
    </row>
    <row r="231" spans="2:22" x14ac:dyDescent="0.2">
      <c r="B231" s="345"/>
      <c r="C231" s="345"/>
      <c r="D231" s="345"/>
      <c r="E231" s="345"/>
      <c r="F231" s="345"/>
      <c r="G231" s="345"/>
      <c r="H231" s="346"/>
      <c r="I231" s="346"/>
      <c r="J231" s="346"/>
      <c r="K231" s="346"/>
      <c r="L231" s="346"/>
      <c r="M231" s="346"/>
      <c r="N231" s="346"/>
      <c r="O231" s="346"/>
      <c r="P231" s="355"/>
      <c r="Q231" s="355"/>
      <c r="R231" s="355"/>
      <c r="S231" s="355"/>
      <c r="T231" s="355"/>
      <c r="U231" s="355"/>
      <c r="V231" s="355"/>
    </row>
    <row r="232" spans="2:22" x14ac:dyDescent="0.2">
      <c r="B232" s="345"/>
      <c r="C232" s="345"/>
      <c r="D232" s="345"/>
      <c r="E232" s="345"/>
      <c r="F232" s="345"/>
      <c r="G232" s="345"/>
      <c r="H232" s="346"/>
      <c r="I232" s="346"/>
      <c r="J232" s="346"/>
      <c r="K232" s="346"/>
      <c r="L232" s="346"/>
      <c r="M232" s="346"/>
      <c r="N232" s="346"/>
      <c r="O232" s="346"/>
      <c r="P232" s="355"/>
      <c r="Q232" s="355"/>
      <c r="R232" s="355"/>
      <c r="S232" s="355"/>
      <c r="T232" s="355"/>
      <c r="U232" s="355"/>
      <c r="V232" s="355"/>
    </row>
    <row r="233" spans="2:22" x14ac:dyDescent="0.2">
      <c r="B233" s="345"/>
      <c r="C233" s="345"/>
      <c r="D233" s="345"/>
      <c r="E233" s="345"/>
      <c r="F233" s="345"/>
      <c r="G233" s="345"/>
      <c r="H233" s="346"/>
      <c r="I233" s="346"/>
      <c r="J233" s="346"/>
      <c r="K233" s="346"/>
      <c r="L233" s="346"/>
      <c r="M233" s="346"/>
      <c r="N233" s="346"/>
      <c r="O233" s="346"/>
      <c r="P233" s="355"/>
      <c r="Q233" s="355"/>
      <c r="R233" s="355"/>
      <c r="S233" s="355"/>
      <c r="T233" s="355"/>
      <c r="U233" s="355"/>
      <c r="V233" s="355"/>
    </row>
    <row r="234" spans="2:22" x14ac:dyDescent="0.2">
      <c r="B234" s="345"/>
      <c r="C234" s="345"/>
      <c r="D234" s="345"/>
      <c r="E234" s="345"/>
      <c r="F234" s="345"/>
      <c r="G234" s="345"/>
      <c r="H234" s="346"/>
      <c r="I234" s="346"/>
      <c r="J234" s="346"/>
      <c r="K234" s="346"/>
      <c r="L234" s="346"/>
      <c r="M234" s="346"/>
      <c r="N234" s="346"/>
      <c r="O234" s="346"/>
      <c r="P234" s="355"/>
      <c r="Q234" s="355"/>
      <c r="R234" s="355"/>
      <c r="S234" s="355"/>
      <c r="T234" s="355"/>
      <c r="U234" s="355"/>
      <c r="V234" s="355"/>
    </row>
    <row r="235" spans="2:22" x14ac:dyDescent="0.2">
      <c r="B235" s="345"/>
      <c r="C235" s="345"/>
      <c r="D235" s="345"/>
      <c r="E235" s="345"/>
      <c r="F235" s="345"/>
      <c r="G235" s="345"/>
      <c r="H235" s="346"/>
      <c r="I235" s="346"/>
      <c r="J235" s="346"/>
      <c r="K235" s="346"/>
      <c r="L235" s="346"/>
      <c r="M235" s="346"/>
      <c r="N235" s="346"/>
      <c r="O235" s="346"/>
      <c r="P235" s="355"/>
      <c r="Q235" s="355"/>
      <c r="R235" s="355"/>
      <c r="S235" s="355"/>
      <c r="T235" s="355"/>
      <c r="U235" s="355"/>
      <c r="V235" s="355"/>
    </row>
    <row r="236" spans="2:22" x14ac:dyDescent="0.2">
      <c r="B236" s="345"/>
      <c r="C236" s="345"/>
      <c r="D236" s="345"/>
      <c r="E236" s="345"/>
      <c r="F236" s="345"/>
      <c r="G236" s="345"/>
      <c r="H236" s="346"/>
      <c r="I236" s="346"/>
      <c r="J236" s="346"/>
      <c r="K236" s="346"/>
      <c r="L236" s="346"/>
      <c r="M236" s="346"/>
      <c r="N236" s="346"/>
      <c r="O236" s="346"/>
      <c r="P236" s="355"/>
      <c r="Q236" s="355"/>
      <c r="R236" s="355"/>
      <c r="S236" s="355"/>
      <c r="T236" s="355"/>
      <c r="U236" s="355"/>
      <c r="V236" s="355"/>
    </row>
    <row r="237" spans="2:22" x14ac:dyDescent="0.2">
      <c r="B237" s="345"/>
      <c r="C237" s="345"/>
      <c r="D237" s="345"/>
      <c r="E237" s="345"/>
      <c r="F237" s="345"/>
      <c r="G237" s="345"/>
      <c r="H237" s="346"/>
      <c r="I237" s="346"/>
      <c r="J237" s="346"/>
      <c r="K237" s="346"/>
      <c r="L237" s="346"/>
      <c r="M237" s="346"/>
      <c r="N237" s="346"/>
      <c r="O237" s="346"/>
      <c r="P237" s="355"/>
      <c r="Q237" s="355"/>
      <c r="R237" s="355"/>
      <c r="S237" s="355"/>
      <c r="T237" s="355"/>
      <c r="U237" s="355"/>
      <c r="V237" s="355"/>
    </row>
    <row r="238" spans="2:22" x14ac:dyDescent="0.2">
      <c r="B238" s="345"/>
      <c r="C238" s="345"/>
      <c r="D238" s="345"/>
      <c r="E238" s="345"/>
      <c r="F238" s="345"/>
      <c r="G238" s="345"/>
      <c r="H238" s="346"/>
      <c r="I238" s="346"/>
      <c r="J238" s="346"/>
      <c r="K238" s="346"/>
      <c r="L238" s="346"/>
      <c r="M238" s="346"/>
      <c r="N238" s="346"/>
      <c r="O238" s="346"/>
      <c r="P238" s="355"/>
      <c r="Q238" s="355"/>
      <c r="R238" s="355"/>
      <c r="S238" s="355"/>
      <c r="T238" s="355"/>
      <c r="U238" s="355"/>
      <c r="V238" s="355"/>
    </row>
    <row r="239" spans="2:22" x14ac:dyDescent="0.2">
      <c r="B239" s="345"/>
      <c r="C239" s="345"/>
      <c r="D239" s="345"/>
      <c r="E239" s="345"/>
      <c r="F239" s="345"/>
      <c r="G239" s="345"/>
      <c r="H239" s="346"/>
      <c r="I239" s="346"/>
      <c r="J239" s="346"/>
      <c r="K239" s="346"/>
      <c r="L239" s="346"/>
      <c r="M239" s="346"/>
      <c r="N239" s="346"/>
      <c r="O239" s="346"/>
      <c r="P239" s="355"/>
      <c r="Q239" s="355"/>
      <c r="R239" s="355"/>
      <c r="S239" s="355"/>
      <c r="T239" s="355"/>
      <c r="U239" s="355"/>
      <c r="V239" s="355"/>
    </row>
    <row r="240" spans="2:22" x14ac:dyDescent="0.2">
      <c r="B240" s="345"/>
      <c r="C240" s="345"/>
      <c r="D240" s="345"/>
      <c r="E240" s="345"/>
      <c r="F240" s="345"/>
      <c r="G240" s="345"/>
      <c r="H240" s="346"/>
      <c r="I240" s="346"/>
      <c r="J240" s="346"/>
      <c r="K240" s="346"/>
      <c r="L240" s="346"/>
      <c r="M240" s="346"/>
      <c r="N240" s="346"/>
      <c r="O240" s="346"/>
      <c r="P240" s="355"/>
      <c r="Q240" s="355"/>
      <c r="R240" s="355"/>
      <c r="S240" s="355"/>
      <c r="T240" s="355"/>
      <c r="U240" s="355"/>
      <c r="V240" s="355"/>
    </row>
    <row r="241" spans="2:22" x14ac:dyDescent="0.2">
      <c r="B241" s="345"/>
      <c r="C241" s="345"/>
      <c r="D241" s="345"/>
      <c r="E241" s="345"/>
      <c r="F241" s="345"/>
      <c r="G241" s="345"/>
      <c r="H241" s="346"/>
      <c r="I241" s="346"/>
      <c r="J241" s="346"/>
      <c r="K241" s="346"/>
      <c r="L241" s="346"/>
      <c r="M241" s="346"/>
      <c r="N241" s="346"/>
      <c r="O241" s="346"/>
      <c r="P241" s="355"/>
      <c r="Q241" s="355"/>
      <c r="R241" s="355"/>
      <c r="S241" s="355"/>
      <c r="T241" s="355"/>
      <c r="U241" s="355"/>
      <c r="V241" s="355"/>
    </row>
    <row r="242" spans="2:22" x14ac:dyDescent="0.2">
      <c r="B242" s="345"/>
      <c r="C242" s="345"/>
      <c r="D242" s="345"/>
      <c r="E242" s="345"/>
      <c r="F242" s="345"/>
      <c r="G242" s="345"/>
      <c r="H242" s="346"/>
      <c r="I242" s="346"/>
      <c r="J242" s="346"/>
      <c r="K242" s="346"/>
      <c r="L242" s="346"/>
      <c r="M242" s="346"/>
      <c r="N242" s="346"/>
      <c r="O242" s="346"/>
      <c r="P242" s="355"/>
      <c r="Q242" s="355"/>
      <c r="R242" s="355"/>
      <c r="S242" s="355"/>
      <c r="T242" s="355"/>
      <c r="U242" s="355"/>
      <c r="V242" s="355"/>
    </row>
    <row r="243" spans="2:22" x14ac:dyDescent="0.2">
      <c r="B243" s="345"/>
      <c r="C243" s="345"/>
      <c r="D243" s="345"/>
      <c r="E243" s="345"/>
      <c r="F243" s="345"/>
      <c r="G243" s="345"/>
      <c r="H243" s="346"/>
      <c r="I243" s="346"/>
      <c r="J243" s="346"/>
      <c r="K243" s="346"/>
      <c r="L243" s="346"/>
      <c r="M243" s="346"/>
      <c r="N243" s="346"/>
      <c r="O243" s="346"/>
      <c r="P243" s="355"/>
      <c r="Q243" s="355"/>
      <c r="R243" s="355"/>
      <c r="S243" s="355"/>
      <c r="T243" s="355"/>
      <c r="U243" s="355"/>
      <c r="V243" s="355"/>
    </row>
    <row r="244" spans="2:22" x14ac:dyDescent="0.2">
      <c r="B244" s="345"/>
      <c r="C244" s="345"/>
      <c r="D244" s="345"/>
      <c r="E244" s="345"/>
      <c r="F244" s="345"/>
      <c r="G244" s="345"/>
      <c r="H244" s="346"/>
      <c r="I244" s="346"/>
      <c r="J244" s="346"/>
      <c r="K244" s="346"/>
      <c r="L244" s="346"/>
      <c r="M244" s="346"/>
      <c r="N244" s="346"/>
      <c r="O244" s="346"/>
      <c r="P244" s="355"/>
      <c r="Q244" s="355"/>
      <c r="R244" s="355"/>
      <c r="S244" s="355"/>
      <c r="T244" s="355"/>
      <c r="U244" s="355"/>
      <c r="V244" s="355"/>
    </row>
    <row r="245" spans="2:22" x14ac:dyDescent="0.2">
      <c r="B245" s="345"/>
      <c r="C245" s="345"/>
      <c r="D245" s="345"/>
      <c r="E245" s="345"/>
      <c r="F245" s="345"/>
      <c r="G245" s="345"/>
      <c r="H245" s="346"/>
      <c r="I245" s="346"/>
      <c r="J245" s="346"/>
      <c r="K245" s="346"/>
      <c r="L245" s="346"/>
      <c r="M245" s="346"/>
      <c r="N245" s="346"/>
      <c r="O245" s="346"/>
      <c r="P245" s="355"/>
      <c r="Q245" s="355"/>
      <c r="R245" s="355"/>
      <c r="S245" s="355"/>
      <c r="T245" s="355"/>
      <c r="U245" s="355"/>
      <c r="V245" s="355"/>
    </row>
    <row r="246" spans="2:22" x14ac:dyDescent="0.2">
      <c r="B246" s="345"/>
      <c r="C246" s="345"/>
      <c r="D246" s="345"/>
      <c r="E246" s="345"/>
      <c r="F246" s="345"/>
      <c r="G246" s="345"/>
      <c r="H246" s="346"/>
      <c r="I246" s="346"/>
      <c r="J246" s="346"/>
      <c r="K246" s="346"/>
      <c r="L246" s="346"/>
      <c r="M246" s="346"/>
      <c r="N246" s="346"/>
      <c r="O246" s="346"/>
      <c r="P246" s="355"/>
      <c r="Q246" s="355"/>
      <c r="R246" s="355"/>
      <c r="S246" s="355"/>
      <c r="T246" s="355"/>
      <c r="U246" s="355"/>
      <c r="V246" s="355"/>
    </row>
    <row r="247" spans="2:22" x14ac:dyDescent="0.2">
      <c r="B247" s="345"/>
      <c r="C247" s="345"/>
      <c r="D247" s="345"/>
      <c r="E247" s="345"/>
      <c r="F247" s="345"/>
      <c r="G247" s="345"/>
      <c r="H247" s="346"/>
      <c r="I247" s="346"/>
      <c r="J247" s="346"/>
      <c r="K247" s="346"/>
      <c r="L247" s="346"/>
      <c r="M247" s="346"/>
      <c r="N247" s="346"/>
      <c r="O247" s="346"/>
      <c r="P247" s="355"/>
      <c r="Q247" s="355"/>
      <c r="R247" s="355"/>
      <c r="S247" s="355"/>
      <c r="T247" s="355"/>
      <c r="U247" s="355"/>
      <c r="V247" s="355"/>
    </row>
    <row r="248" spans="2:22" x14ac:dyDescent="0.2">
      <c r="B248" s="345"/>
      <c r="C248" s="345"/>
      <c r="D248" s="345"/>
      <c r="E248" s="345"/>
      <c r="F248" s="345"/>
      <c r="G248" s="345"/>
      <c r="H248" s="346"/>
      <c r="I248" s="346"/>
      <c r="J248" s="346"/>
      <c r="K248" s="346"/>
      <c r="L248" s="346"/>
      <c r="M248" s="346"/>
      <c r="N248" s="346"/>
      <c r="O248" s="346"/>
      <c r="P248" s="355"/>
      <c r="Q248" s="355"/>
      <c r="R248" s="355"/>
      <c r="S248" s="355"/>
      <c r="T248" s="355"/>
      <c r="U248" s="355"/>
      <c r="V248" s="355"/>
    </row>
    <row r="249" spans="2:22" x14ac:dyDescent="0.2">
      <c r="B249" s="345"/>
      <c r="C249" s="345"/>
      <c r="D249" s="345"/>
      <c r="E249" s="345"/>
      <c r="F249" s="345"/>
      <c r="G249" s="345"/>
      <c r="H249" s="346"/>
      <c r="I249" s="346"/>
      <c r="J249" s="346"/>
      <c r="K249" s="346"/>
      <c r="L249" s="346"/>
      <c r="M249" s="346"/>
      <c r="N249" s="346"/>
      <c r="O249" s="346"/>
      <c r="P249" s="355"/>
      <c r="Q249" s="355"/>
      <c r="R249" s="355"/>
      <c r="S249" s="355"/>
      <c r="T249" s="355"/>
      <c r="U249" s="355"/>
      <c r="V249" s="355"/>
    </row>
    <row r="250" spans="2:22" x14ac:dyDescent="0.2">
      <c r="B250" s="345"/>
      <c r="C250" s="345"/>
      <c r="D250" s="345"/>
      <c r="E250" s="345"/>
      <c r="F250" s="345"/>
      <c r="G250" s="345"/>
      <c r="H250" s="346"/>
      <c r="I250" s="346"/>
      <c r="J250" s="346"/>
      <c r="K250" s="346"/>
      <c r="L250" s="346"/>
      <c r="M250" s="346"/>
      <c r="N250" s="346"/>
      <c r="O250" s="346"/>
      <c r="P250" s="355"/>
      <c r="Q250" s="355"/>
      <c r="R250" s="355"/>
      <c r="S250" s="355"/>
      <c r="T250" s="355"/>
      <c r="U250" s="355"/>
      <c r="V250" s="355"/>
    </row>
    <row r="251" spans="2:22" x14ac:dyDescent="0.2">
      <c r="B251" s="345"/>
      <c r="C251" s="345"/>
      <c r="D251" s="345"/>
      <c r="E251" s="345"/>
      <c r="F251" s="345"/>
      <c r="G251" s="345"/>
      <c r="H251" s="346"/>
      <c r="I251" s="346"/>
      <c r="J251" s="346"/>
      <c r="K251" s="346"/>
      <c r="L251" s="346"/>
      <c r="M251" s="346"/>
      <c r="N251" s="346"/>
      <c r="O251" s="346"/>
      <c r="P251" s="355"/>
      <c r="Q251" s="355"/>
      <c r="R251" s="355"/>
      <c r="S251" s="355"/>
      <c r="T251" s="355"/>
      <c r="U251" s="355"/>
      <c r="V251" s="355"/>
    </row>
    <row r="252" spans="2:22" x14ac:dyDescent="0.2">
      <c r="B252" s="345"/>
      <c r="C252" s="345"/>
      <c r="D252" s="345"/>
      <c r="E252" s="345"/>
      <c r="F252" s="345"/>
      <c r="G252" s="345"/>
      <c r="H252" s="346"/>
      <c r="I252" s="346"/>
      <c r="J252" s="346"/>
      <c r="K252" s="346"/>
      <c r="L252" s="346"/>
      <c r="M252" s="346"/>
      <c r="N252" s="346"/>
      <c r="O252" s="346"/>
      <c r="P252" s="355"/>
      <c r="Q252" s="355"/>
      <c r="R252" s="355"/>
      <c r="S252" s="355"/>
      <c r="T252" s="355"/>
      <c r="U252" s="355"/>
      <c r="V252" s="355"/>
    </row>
    <row r="253" spans="2:22" x14ac:dyDescent="0.2">
      <c r="B253" s="345"/>
      <c r="C253" s="345"/>
      <c r="D253" s="345"/>
      <c r="E253" s="345"/>
      <c r="F253" s="345"/>
      <c r="G253" s="345"/>
      <c r="H253" s="346"/>
      <c r="I253" s="346"/>
      <c r="J253" s="346"/>
      <c r="K253" s="346"/>
      <c r="L253" s="346"/>
      <c r="M253" s="346"/>
      <c r="N253" s="346"/>
      <c r="O253" s="346"/>
      <c r="P253" s="355"/>
      <c r="Q253" s="355"/>
      <c r="R253" s="355"/>
      <c r="S253" s="355"/>
      <c r="T253" s="355"/>
      <c r="U253" s="355"/>
      <c r="V253" s="355"/>
    </row>
    <row r="254" spans="2:22" x14ac:dyDescent="0.2">
      <c r="B254" s="345"/>
      <c r="C254" s="345"/>
      <c r="D254" s="345"/>
      <c r="E254" s="345"/>
      <c r="F254" s="345"/>
      <c r="G254" s="345"/>
      <c r="H254" s="346"/>
      <c r="I254" s="346"/>
      <c r="J254" s="346"/>
      <c r="K254" s="346"/>
      <c r="L254" s="346"/>
      <c r="M254" s="346"/>
      <c r="N254" s="346"/>
      <c r="O254" s="346"/>
      <c r="P254" s="355"/>
      <c r="Q254" s="355"/>
      <c r="R254" s="355"/>
      <c r="S254" s="355"/>
      <c r="T254" s="355"/>
      <c r="U254" s="355"/>
      <c r="V254" s="355"/>
    </row>
    <row r="255" spans="2:22" x14ac:dyDescent="0.2">
      <c r="B255" s="345"/>
      <c r="C255" s="345"/>
      <c r="D255" s="345"/>
      <c r="E255" s="345"/>
      <c r="F255" s="345"/>
      <c r="G255" s="345"/>
      <c r="H255" s="346"/>
      <c r="I255" s="346"/>
      <c r="J255" s="346"/>
      <c r="K255" s="346"/>
      <c r="L255" s="346"/>
      <c r="M255" s="346"/>
      <c r="N255" s="346"/>
      <c r="O255" s="346"/>
      <c r="P255" s="355"/>
      <c r="Q255" s="355"/>
      <c r="R255" s="355"/>
      <c r="S255" s="355"/>
      <c r="T255" s="355"/>
      <c r="U255" s="355"/>
      <c r="V255" s="355"/>
    </row>
    <row r="256" spans="2:22" x14ac:dyDescent="0.2">
      <c r="B256" s="345"/>
      <c r="C256" s="345"/>
      <c r="D256" s="345"/>
      <c r="E256" s="345"/>
      <c r="F256" s="345"/>
      <c r="G256" s="345"/>
      <c r="H256" s="346"/>
      <c r="I256" s="346"/>
      <c r="J256" s="346"/>
      <c r="K256" s="346"/>
      <c r="L256" s="346"/>
      <c r="M256" s="346"/>
      <c r="N256" s="346"/>
      <c r="O256" s="346"/>
      <c r="P256" s="355"/>
      <c r="Q256" s="355"/>
      <c r="R256" s="355"/>
      <c r="S256" s="355"/>
      <c r="T256" s="355"/>
      <c r="U256" s="355"/>
      <c r="V256" s="355"/>
    </row>
    <row r="257" spans="2:22" x14ac:dyDescent="0.2">
      <c r="B257" s="345"/>
      <c r="C257" s="345"/>
      <c r="D257" s="345"/>
      <c r="E257" s="345"/>
      <c r="F257" s="345"/>
      <c r="G257" s="345"/>
      <c r="H257" s="346"/>
      <c r="I257" s="346"/>
      <c r="J257" s="346"/>
      <c r="K257" s="346"/>
      <c r="L257" s="346"/>
      <c r="M257" s="346"/>
      <c r="N257" s="346"/>
      <c r="O257" s="346"/>
      <c r="P257" s="355"/>
      <c r="Q257" s="355"/>
      <c r="R257" s="355"/>
      <c r="S257" s="355"/>
      <c r="T257" s="355"/>
      <c r="U257" s="355"/>
      <c r="V257" s="355"/>
    </row>
    <row r="258" spans="2:22" x14ac:dyDescent="0.2">
      <c r="B258" s="345"/>
      <c r="C258" s="345"/>
      <c r="D258" s="345"/>
      <c r="E258" s="345"/>
      <c r="F258" s="345"/>
      <c r="G258" s="345"/>
      <c r="H258" s="346"/>
      <c r="I258" s="346"/>
      <c r="J258" s="346"/>
      <c r="K258" s="346"/>
      <c r="L258" s="346"/>
      <c r="M258" s="346"/>
      <c r="N258" s="346"/>
      <c r="O258" s="346"/>
      <c r="P258" s="355"/>
      <c r="Q258" s="355"/>
      <c r="R258" s="355"/>
      <c r="S258" s="355"/>
      <c r="T258" s="355"/>
      <c r="U258" s="355"/>
      <c r="V258" s="355"/>
    </row>
    <row r="259" spans="2:22" x14ac:dyDescent="0.2">
      <c r="B259" s="345"/>
      <c r="C259" s="345"/>
      <c r="D259" s="345"/>
      <c r="E259" s="345"/>
      <c r="F259" s="345"/>
      <c r="G259" s="345"/>
      <c r="H259" s="346"/>
      <c r="I259" s="346"/>
      <c r="J259" s="346"/>
      <c r="K259" s="346"/>
      <c r="L259" s="346"/>
      <c r="M259" s="346"/>
      <c r="N259" s="346"/>
      <c r="O259" s="346"/>
      <c r="P259" s="355"/>
      <c r="Q259" s="355"/>
      <c r="R259" s="355"/>
      <c r="S259" s="355"/>
      <c r="T259" s="355"/>
      <c r="U259" s="355"/>
      <c r="V259" s="355"/>
    </row>
    <row r="260" spans="2:22" x14ac:dyDescent="0.2">
      <c r="B260" s="345"/>
      <c r="C260" s="345"/>
      <c r="D260" s="345"/>
      <c r="E260" s="345"/>
      <c r="F260" s="345"/>
      <c r="G260" s="345"/>
      <c r="H260" s="346"/>
      <c r="I260" s="346"/>
      <c r="J260" s="346"/>
      <c r="K260" s="346"/>
      <c r="L260" s="346"/>
      <c r="M260" s="346"/>
      <c r="N260" s="346"/>
      <c r="O260" s="346"/>
      <c r="P260" s="355"/>
      <c r="Q260" s="355"/>
      <c r="R260" s="355"/>
      <c r="S260" s="355"/>
      <c r="T260" s="355"/>
      <c r="U260" s="355"/>
      <c r="V260" s="355"/>
    </row>
    <row r="261" spans="2:22" x14ac:dyDescent="0.2">
      <c r="B261" s="345"/>
      <c r="C261" s="345"/>
      <c r="D261" s="345"/>
      <c r="E261" s="345"/>
      <c r="F261" s="345"/>
      <c r="G261" s="345"/>
      <c r="H261" s="346"/>
      <c r="I261" s="346"/>
      <c r="J261" s="346"/>
      <c r="K261" s="346"/>
      <c r="L261" s="346"/>
      <c r="M261" s="346"/>
      <c r="N261" s="346"/>
      <c r="O261" s="346"/>
      <c r="P261" s="355"/>
      <c r="Q261" s="355"/>
      <c r="R261" s="355"/>
      <c r="S261" s="355"/>
      <c r="T261" s="355"/>
      <c r="U261" s="355"/>
      <c r="V261" s="355"/>
    </row>
    <row r="262" spans="2:22" x14ac:dyDescent="0.2">
      <c r="B262" s="345"/>
      <c r="C262" s="345"/>
      <c r="D262" s="345"/>
      <c r="E262" s="345"/>
      <c r="F262" s="345"/>
      <c r="G262" s="345"/>
      <c r="H262" s="346"/>
      <c r="I262" s="346"/>
      <c r="J262" s="346"/>
      <c r="K262" s="346"/>
      <c r="L262" s="346"/>
      <c r="M262" s="346"/>
      <c r="N262" s="346"/>
      <c r="O262" s="346"/>
      <c r="P262" s="355"/>
      <c r="Q262" s="355"/>
      <c r="R262" s="355"/>
      <c r="S262" s="355"/>
      <c r="T262" s="355"/>
      <c r="U262" s="355"/>
      <c r="V262" s="355"/>
    </row>
    <row r="263" spans="2:22" x14ac:dyDescent="0.2">
      <c r="B263" s="345"/>
      <c r="C263" s="345"/>
      <c r="D263" s="345"/>
      <c r="E263" s="345"/>
      <c r="F263" s="345"/>
      <c r="G263" s="345"/>
      <c r="H263" s="346"/>
      <c r="I263" s="346"/>
      <c r="J263" s="346"/>
      <c r="K263" s="346"/>
      <c r="L263" s="346"/>
      <c r="M263" s="346"/>
      <c r="N263" s="346"/>
      <c r="O263" s="346"/>
      <c r="P263" s="355"/>
      <c r="Q263" s="355"/>
      <c r="R263" s="355"/>
      <c r="S263" s="355"/>
      <c r="T263" s="355"/>
      <c r="U263" s="355"/>
      <c r="V263" s="355"/>
    </row>
    <row r="264" spans="2:22" x14ac:dyDescent="0.2">
      <c r="B264" s="345"/>
      <c r="C264" s="345"/>
      <c r="D264" s="345"/>
      <c r="E264" s="345"/>
      <c r="F264" s="345"/>
      <c r="G264" s="345"/>
      <c r="H264" s="346"/>
      <c r="I264" s="346"/>
      <c r="J264" s="346"/>
      <c r="K264" s="346"/>
      <c r="L264" s="346"/>
      <c r="M264" s="346"/>
      <c r="N264" s="346"/>
      <c r="O264" s="346"/>
      <c r="P264" s="355"/>
      <c r="Q264" s="355"/>
      <c r="R264" s="355"/>
      <c r="S264" s="355"/>
      <c r="T264" s="355"/>
      <c r="U264" s="355"/>
      <c r="V264" s="355"/>
    </row>
    <row r="265" spans="2:22" x14ac:dyDescent="0.2">
      <c r="B265" s="345"/>
      <c r="C265" s="345"/>
      <c r="D265" s="345"/>
      <c r="E265" s="345"/>
      <c r="F265" s="345"/>
      <c r="G265" s="345"/>
      <c r="H265" s="346"/>
      <c r="I265" s="346"/>
      <c r="J265" s="346"/>
      <c r="K265" s="346"/>
      <c r="L265" s="346"/>
      <c r="M265" s="346"/>
      <c r="N265" s="346"/>
      <c r="O265" s="346"/>
      <c r="P265" s="355"/>
      <c r="Q265" s="355"/>
      <c r="R265" s="355"/>
      <c r="S265" s="355"/>
      <c r="T265" s="355"/>
      <c r="U265" s="355"/>
      <c r="V265" s="355"/>
    </row>
    <row r="266" spans="2:22" x14ac:dyDescent="0.2">
      <c r="B266" s="345"/>
      <c r="C266" s="345"/>
      <c r="D266" s="345"/>
      <c r="E266" s="345"/>
      <c r="F266" s="345"/>
      <c r="G266" s="345"/>
      <c r="H266" s="346"/>
      <c r="I266" s="346"/>
      <c r="J266" s="346"/>
      <c r="K266" s="346"/>
      <c r="L266" s="346"/>
      <c r="M266" s="346"/>
      <c r="N266" s="346"/>
      <c r="O266" s="346"/>
      <c r="P266" s="355"/>
      <c r="Q266" s="355"/>
      <c r="R266" s="355"/>
      <c r="S266" s="355"/>
      <c r="T266" s="355"/>
      <c r="U266" s="355"/>
      <c r="V266" s="355"/>
    </row>
    <row r="267" spans="2:22" x14ac:dyDescent="0.2">
      <c r="B267" s="345"/>
      <c r="C267" s="345"/>
      <c r="D267" s="345"/>
      <c r="E267" s="345"/>
      <c r="F267" s="345"/>
      <c r="G267" s="345"/>
      <c r="H267" s="346"/>
      <c r="I267" s="346"/>
      <c r="J267" s="346"/>
      <c r="K267" s="346"/>
      <c r="L267" s="346"/>
      <c r="M267" s="346"/>
      <c r="N267" s="346"/>
      <c r="O267" s="346"/>
      <c r="P267" s="355"/>
      <c r="Q267" s="355"/>
      <c r="R267" s="355"/>
      <c r="S267" s="355"/>
      <c r="T267" s="355"/>
      <c r="U267" s="355"/>
      <c r="V267" s="355"/>
    </row>
    <row r="268" spans="2:22" x14ac:dyDescent="0.2">
      <c r="B268" s="345"/>
      <c r="C268" s="345"/>
      <c r="D268" s="345"/>
      <c r="E268" s="345"/>
      <c r="F268" s="345"/>
      <c r="G268" s="345"/>
      <c r="H268" s="346"/>
      <c r="I268" s="346"/>
      <c r="J268" s="346"/>
      <c r="K268" s="346"/>
      <c r="L268" s="346"/>
      <c r="M268" s="346"/>
      <c r="N268" s="346"/>
      <c r="O268" s="346"/>
      <c r="P268" s="355"/>
      <c r="Q268" s="355"/>
      <c r="R268" s="355"/>
      <c r="S268" s="355"/>
      <c r="T268" s="355"/>
      <c r="U268" s="355"/>
      <c r="V268" s="355"/>
    </row>
    <row r="269" spans="2:22" x14ac:dyDescent="0.2">
      <c r="B269" s="345"/>
      <c r="C269" s="345"/>
      <c r="D269" s="345"/>
      <c r="E269" s="345"/>
      <c r="F269" s="345"/>
      <c r="G269" s="345"/>
      <c r="H269" s="346"/>
      <c r="I269" s="346"/>
      <c r="J269" s="346"/>
      <c r="K269" s="346"/>
      <c r="L269" s="346"/>
      <c r="M269" s="346"/>
      <c r="N269" s="346"/>
      <c r="O269" s="346"/>
      <c r="P269" s="355"/>
      <c r="Q269" s="355"/>
      <c r="R269" s="355"/>
      <c r="S269" s="355"/>
      <c r="T269" s="355"/>
      <c r="U269" s="355"/>
      <c r="V269" s="355"/>
    </row>
    <row r="270" spans="2:22" x14ac:dyDescent="0.2">
      <c r="B270" s="345"/>
      <c r="C270" s="345"/>
      <c r="D270" s="345"/>
      <c r="E270" s="345"/>
      <c r="F270" s="345"/>
      <c r="G270" s="345"/>
      <c r="H270" s="346"/>
      <c r="I270" s="346"/>
      <c r="J270" s="346"/>
      <c r="K270" s="346"/>
      <c r="L270" s="346"/>
      <c r="M270" s="346"/>
      <c r="N270" s="346"/>
      <c r="O270" s="346"/>
      <c r="P270" s="355"/>
      <c r="Q270" s="355"/>
      <c r="R270" s="355"/>
      <c r="S270" s="355"/>
      <c r="T270" s="355"/>
      <c r="U270" s="355"/>
      <c r="V270" s="355"/>
    </row>
    <row r="271" spans="2:22" x14ac:dyDescent="0.2">
      <c r="B271" s="345"/>
      <c r="C271" s="345"/>
      <c r="D271" s="345"/>
      <c r="E271" s="345"/>
      <c r="F271" s="345"/>
      <c r="G271" s="345"/>
      <c r="H271" s="346"/>
      <c r="I271" s="346"/>
      <c r="J271" s="346"/>
      <c r="K271" s="346"/>
      <c r="L271" s="346"/>
      <c r="M271" s="346"/>
      <c r="N271" s="346"/>
      <c r="O271" s="346"/>
      <c r="P271" s="355"/>
      <c r="Q271" s="355"/>
      <c r="R271" s="355"/>
      <c r="S271" s="355"/>
      <c r="T271" s="355"/>
      <c r="U271" s="355"/>
      <c r="V271" s="355"/>
    </row>
    <row r="272" spans="2:22" x14ac:dyDescent="0.2">
      <c r="B272" s="345"/>
      <c r="C272" s="345"/>
      <c r="D272" s="345"/>
      <c r="E272" s="345"/>
      <c r="F272" s="345"/>
      <c r="G272" s="345"/>
      <c r="H272" s="346"/>
      <c r="I272" s="346"/>
      <c r="J272" s="346"/>
      <c r="K272" s="346"/>
      <c r="L272" s="346"/>
      <c r="M272" s="346"/>
      <c r="N272" s="346"/>
      <c r="O272" s="346"/>
      <c r="P272" s="355"/>
      <c r="Q272" s="355"/>
      <c r="R272" s="355"/>
      <c r="S272" s="355"/>
      <c r="T272" s="355"/>
      <c r="U272" s="355"/>
      <c r="V272" s="355"/>
    </row>
    <row r="273" spans="2:22" x14ac:dyDescent="0.2">
      <c r="B273" s="345"/>
      <c r="C273" s="345"/>
      <c r="D273" s="345"/>
      <c r="E273" s="345"/>
      <c r="F273" s="345"/>
      <c r="G273" s="345"/>
      <c r="H273" s="346"/>
      <c r="I273" s="346"/>
      <c r="J273" s="346"/>
      <c r="K273" s="346"/>
      <c r="L273" s="346"/>
      <c r="M273" s="346"/>
      <c r="N273" s="346"/>
      <c r="O273" s="346"/>
      <c r="P273" s="355"/>
      <c r="Q273" s="355"/>
      <c r="R273" s="355"/>
      <c r="S273" s="355"/>
      <c r="T273" s="355"/>
      <c r="U273" s="355"/>
      <c r="V273" s="355"/>
    </row>
    <row r="274" spans="2:22" x14ac:dyDescent="0.2">
      <c r="B274" s="345"/>
      <c r="C274" s="345"/>
      <c r="D274" s="345"/>
      <c r="E274" s="345"/>
      <c r="F274" s="345"/>
      <c r="G274" s="345"/>
      <c r="H274" s="346"/>
      <c r="I274" s="346"/>
      <c r="J274" s="346"/>
      <c r="K274" s="346"/>
      <c r="L274" s="346"/>
      <c r="M274" s="346"/>
      <c r="N274" s="346"/>
      <c r="O274" s="346"/>
      <c r="P274" s="355"/>
      <c r="Q274" s="355"/>
      <c r="R274" s="355"/>
      <c r="S274" s="355"/>
      <c r="T274" s="355"/>
      <c r="U274" s="355"/>
      <c r="V274" s="355"/>
    </row>
    <row r="275" spans="2:22" x14ac:dyDescent="0.2">
      <c r="B275" s="345"/>
      <c r="C275" s="345"/>
      <c r="D275" s="345"/>
      <c r="E275" s="345"/>
      <c r="F275" s="345"/>
      <c r="G275" s="345"/>
      <c r="H275" s="346"/>
      <c r="I275" s="346"/>
      <c r="J275" s="346"/>
      <c r="K275" s="346"/>
      <c r="L275" s="346"/>
      <c r="M275" s="346"/>
      <c r="N275" s="346"/>
      <c r="O275" s="346"/>
      <c r="P275" s="355"/>
      <c r="Q275" s="355"/>
      <c r="R275" s="355"/>
      <c r="S275" s="355"/>
      <c r="T275" s="355"/>
      <c r="U275" s="355"/>
      <c r="V275" s="355"/>
    </row>
    <row r="276" spans="2:22" x14ac:dyDescent="0.2">
      <c r="B276" s="345"/>
      <c r="C276" s="345"/>
      <c r="D276" s="345"/>
      <c r="E276" s="345"/>
      <c r="F276" s="345"/>
      <c r="G276" s="345"/>
      <c r="H276" s="346"/>
      <c r="I276" s="346"/>
      <c r="J276" s="346"/>
      <c r="K276" s="346"/>
      <c r="L276" s="346"/>
      <c r="M276" s="346"/>
      <c r="N276" s="346"/>
      <c r="O276" s="346"/>
      <c r="P276" s="355"/>
      <c r="Q276" s="355"/>
      <c r="R276" s="355"/>
      <c r="S276" s="355"/>
      <c r="T276" s="355"/>
      <c r="U276" s="355"/>
      <c r="V276" s="355"/>
    </row>
    <row r="277" spans="2:22" x14ac:dyDescent="0.2">
      <c r="B277" s="345"/>
      <c r="C277" s="345"/>
      <c r="D277" s="345"/>
      <c r="E277" s="345"/>
      <c r="F277" s="345"/>
      <c r="G277" s="345"/>
      <c r="H277" s="346"/>
      <c r="I277" s="346"/>
      <c r="J277" s="346"/>
      <c r="K277" s="346"/>
      <c r="L277" s="346"/>
      <c r="M277" s="346"/>
      <c r="N277" s="346"/>
      <c r="O277" s="346"/>
      <c r="P277" s="355"/>
      <c r="Q277" s="355"/>
      <c r="R277" s="355"/>
      <c r="S277" s="355"/>
      <c r="T277" s="355"/>
      <c r="U277" s="355"/>
      <c r="V277" s="355"/>
    </row>
    <row r="278" spans="2:22" x14ac:dyDescent="0.2">
      <c r="B278" s="345"/>
      <c r="C278" s="345"/>
      <c r="D278" s="345"/>
      <c r="E278" s="345"/>
      <c r="F278" s="345"/>
      <c r="G278" s="345"/>
      <c r="H278" s="346"/>
      <c r="I278" s="346"/>
      <c r="J278" s="346"/>
      <c r="K278" s="346"/>
      <c r="L278" s="346"/>
      <c r="M278" s="346"/>
      <c r="N278" s="346"/>
      <c r="O278" s="346"/>
      <c r="P278" s="355"/>
      <c r="Q278" s="355"/>
      <c r="R278" s="355"/>
      <c r="S278" s="355"/>
      <c r="T278" s="355"/>
      <c r="U278" s="355"/>
      <c r="V278" s="355"/>
    </row>
    <row r="279" spans="2:22" x14ac:dyDescent="0.2">
      <c r="B279" s="345"/>
      <c r="C279" s="345"/>
      <c r="D279" s="345"/>
      <c r="E279" s="345"/>
      <c r="F279" s="345"/>
      <c r="G279" s="345"/>
      <c r="H279" s="346"/>
      <c r="I279" s="346"/>
      <c r="J279" s="346"/>
      <c r="K279" s="346"/>
      <c r="L279" s="346"/>
      <c r="M279" s="346"/>
      <c r="N279" s="346"/>
      <c r="O279" s="346"/>
      <c r="P279" s="355"/>
      <c r="Q279" s="355"/>
      <c r="R279" s="355"/>
      <c r="S279" s="355"/>
      <c r="T279" s="355"/>
      <c r="U279" s="355"/>
      <c r="V279" s="355"/>
    </row>
    <row r="280" spans="2:22" x14ac:dyDescent="0.2">
      <c r="B280" s="345"/>
      <c r="C280" s="345"/>
      <c r="D280" s="345"/>
      <c r="E280" s="345"/>
      <c r="F280" s="345"/>
      <c r="G280" s="345"/>
      <c r="H280" s="346"/>
      <c r="I280" s="346"/>
      <c r="J280" s="346"/>
      <c r="K280" s="346"/>
      <c r="L280" s="346"/>
      <c r="M280" s="346"/>
      <c r="N280" s="346"/>
      <c r="O280" s="346"/>
      <c r="P280" s="355"/>
      <c r="Q280" s="355"/>
      <c r="R280" s="355"/>
      <c r="S280" s="355"/>
      <c r="T280" s="355"/>
      <c r="U280" s="355"/>
      <c r="V280" s="355"/>
    </row>
    <row r="281" spans="2:22" x14ac:dyDescent="0.2">
      <c r="B281" s="345"/>
      <c r="C281" s="345"/>
      <c r="D281" s="345"/>
      <c r="E281" s="345"/>
      <c r="F281" s="345"/>
      <c r="G281" s="345"/>
      <c r="H281" s="346"/>
      <c r="I281" s="346"/>
      <c r="J281" s="346"/>
      <c r="K281" s="346"/>
      <c r="L281" s="346"/>
      <c r="M281" s="346"/>
      <c r="N281" s="346"/>
      <c r="O281" s="346"/>
      <c r="P281" s="355"/>
      <c r="Q281" s="355"/>
      <c r="R281" s="355"/>
      <c r="S281" s="355"/>
      <c r="T281" s="355"/>
      <c r="U281" s="355"/>
      <c r="V281" s="355"/>
    </row>
    <row r="282" spans="2:22" x14ac:dyDescent="0.2">
      <c r="B282" s="345"/>
      <c r="C282" s="345"/>
      <c r="D282" s="345"/>
      <c r="E282" s="345"/>
      <c r="F282" s="345"/>
      <c r="G282" s="345"/>
      <c r="H282" s="346"/>
      <c r="I282" s="346"/>
      <c r="J282" s="346"/>
      <c r="K282" s="346"/>
      <c r="L282" s="346"/>
      <c r="M282" s="346"/>
      <c r="N282" s="346"/>
      <c r="O282" s="346"/>
      <c r="P282" s="355"/>
      <c r="Q282" s="355"/>
      <c r="R282" s="355"/>
      <c r="S282" s="355"/>
      <c r="T282" s="355"/>
      <c r="U282" s="355"/>
      <c r="V282" s="355"/>
    </row>
    <row r="283" spans="2:22" x14ac:dyDescent="0.2">
      <c r="B283" s="345"/>
      <c r="C283" s="345"/>
      <c r="D283" s="345"/>
      <c r="E283" s="345"/>
      <c r="F283" s="345"/>
      <c r="G283" s="345"/>
      <c r="H283" s="346"/>
      <c r="I283" s="346"/>
      <c r="J283" s="346"/>
      <c r="K283" s="346"/>
      <c r="L283" s="346"/>
      <c r="M283" s="346"/>
      <c r="N283" s="346"/>
      <c r="O283" s="346"/>
      <c r="P283" s="355"/>
      <c r="Q283" s="355"/>
      <c r="R283" s="355"/>
      <c r="S283" s="355"/>
      <c r="T283" s="355"/>
      <c r="U283" s="355"/>
      <c r="V283" s="355"/>
    </row>
    <row r="284" spans="2:22" x14ac:dyDescent="0.2">
      <c r="B284" s="345"/>
      <c r="C284" s="345"/>
      <c r="D284" s="345"/>
      <c r="E284" s="345"/>
      <c r="F284" s="345"/>
      <c r="G284" s="345"/>
      <c r="H284" s="346"/>
      <c r="I284" s="346"/>
      <c r="J284" s="346"/>
      <c r="K284" s="346"/>
      <c r="L284" s="346"/>
      <c r="M284" s="346"/>
      <c r="N284" s="346"/>
      <c r="O284" s="346"/>
      <c r="P284" s="355"/>
      <c r="Q284" s="355"/>
      <c r="R284" s="355"/>
      <c r="S284" s="355"/>
      <c r="T284" s="355"/>
      <c r="U284" s="355"/>
      <c r="V284" s="355"/>
    </row>
    <row r="285" spans="2:22" x14ac:dyDescent="0.2">
      <c r="B285" s="345"/>
      <c r="C285" s="345"/>
      <c r="D285" s="345"/>
      <c r="E285" s="345"/>
      <c r="F285" s="345"/>
      <c r="G285" s="345"/>
      <c r="H285" s="346"/>
      <c r="I285" s="346"/>
      <c r="J285" s="346"/>
      <c r="K285" s="346"/>
      <c r="L285" s="346"/>
      <c r="M285" s="346"/>
      <c r="N285" s="346"/>
      <c r="O285" s="346"/>
      <c r="P285" s="355"/>
      <c r="Q285" s="355"/>
      <c r="R285" s="355"/>
      <c r="S285" s="355"/>
      <c r="T285" s="355"/>
      <c r="U285" s="355"/>
      <c r="V285" s="355"/>
    </row>
    <row r="286" spans="2:22" x14ac:dyDescent="0.2">
      <c r="B286" s="345"/>
      <c r="C286" s="345"/>
      <c r="D286" s="345"/>
      <c r="E286" s="345"/>
      <c r="F286" s="345"/>
      <c r="G286" s="345"/>
      <c r="H286" s="346"/>
      <c r="I286" s="346"/>
      <c r="J286" s="346"/>
      <c r="K286" s="346"/>
      <c r="L286" s="346"/>
      <c r="M286" s="346"/>
      <c r="N286" s="346"/>
      <c r="O286" s="346"/>
      <c r="P286" s="355"/>
      <c r="Q286" s="355"/>
      <c r="R286" s="355"/>
      <c r="S286" s="355"/>
      <c r="T286" s="355"/>
      <c r="U286" s="355"/>
      <c r="V286" s="355"/>
    </row>
    <row r="287" spans="2:22" x14ac:dyDescent="0.2">
      <c r="B287" s="345"/>
      <c r="C287" s="345"/>
      <c r="D287" s="345"/>
      <c r="E287" s="345"/>
      <c r="F287" s="345"/>
      <c r="G287" s="345"/>
      <c r="H287" s="346"/>
      <c r="I287" s="346"/>
      <c r="J287" s="346"/>
      <c r="K287" s="346"/>
      <c r="L287" s="346"/>
      <c r="M287" s="346"/>
      <c r="N287" s="346"/>
      <c r="O287" s="346"/>
      <c r="P287" s="355"/>
      <c r="Q287" s="355"/>
      <c r="R287" s="355"/>
      <c r="S287" s="355"/>
      <c r="T287" s="355"/>
      <c r="U287" s="355"/>
      <c r="V287" s="355"/>
    </row>
    <row r="288" spans="2:22" x14ac:dyDescent="0.2">
      <c r="B288" s="345"/>
      <c r="C288" s="345"/>
      <c r="D288" s="345"/>
      <c r="E288" s="345"/>
      <c r="F288" s="345"/>
      <c r="G288" s="345"/>
      <c r="H288" s="346"/>
      <c r="I288" s="346"/>
      <c r="J288" s="346"/>
      <c r="K288" s="346"/>
      <c r="L288" s="346"/>
      <c r="M288" s="346"/>
      <c r="N288" s="346"/>
      <c r="O288" s="346"/>
      <c r="P288" s="355"/>
      <c r="Q288" s="355"/>
      <c r="R288" s="355"/>
      <c r="S288" s="355"/>
      <c r="T288" s="355"/>
      <c r="U288" s="355"/>
      <c r="V288" s="355"/>
    </row>
    <row r="289" spans="2:22" x14ac:dyDescent="0.2">
      <c r="B289" s="345"/>
      <c r="C289" s="345"/>
      <c r="D289" s="345"/>
      <c r="E289" s="345"/>
      <c r="F289" s="345"/>
      <c r="G289" s="345"/>
      <c r="H289" s="346"/>
      <c r="I289" s="346"/>
      <c r="J289" s="346"/>
      <c r="K289" s="346"/>
      <c r="L289" s="346"/>
      <c r="M289" s="346"/>
      <c r="N289" s="346"/>
      <c r="O289" s="346"/>
      <c r="P289" s="355"/>
      <c r="Q289" s="355"/>
      <c r="R289" s="355"/>
      <c r="S289" s="355"/>
      <c r="T289" s="355"/>
      <c r="U289" s="355"/>
      <c r="V289" s="355"/>
    </row>
    <row r="290" spans="2:22" x14ac:dyDescent="0.2">
      <c r="B290" s="345"/>
      <c r="C290" s="345"/>
      <c r="D290" s="345"/>
      <c r="E290" s="345"/>
      <c r="F290" s="345"/>
      <c r="G290" s="345"/>
      <c r="H290" s="346"/>
      <c r="I290" s="346"/>
      <c r="J290" s="346"/>
      <c r="K290" s="346"/>
      <c r="L290" s="346"/>
      <c r="M290" s="346"/>
      <c r="N290" s="346"/>
      <c r="O290" s="346"/>
      <c r="P290" s="355"/>
      <c r="Q290" s="355"/>
      <c r="R290" s="355"/>
      <c r="S290" s="355"/>
      <c r="T290" s="355"/>
      <c r="U290" s="355"/>
      <c r="V290" s="355"/>
    </row>
    <row r="291" spans="2:22" x14ac:dyDescent="0.2">
      <c r="B291" s="345"/>
      <c r="C291" s="345"/>
      <c r="D291" s="345"/>
      <c r="E291" s="345"/>
      <c r="F291" s="345"/>
      <c r="G291" s="345"/>
      <c r="H291" s="346"/>
      <c r="I291" s="346"/>
      <c r="J291" s="346"/>
      <c r="K291" s="346"/>
      <c r="L291" s="346"/>
      <c r="M291" s="346"/>
      <c r="N291" s="346"/>
      <c r="O291" s="346"/>
      <c r="P291" s="355"/>
      <c r="Q291" s="355"/>
      <c r="R291" s="355"/>
      <c r="S291" s="355"/>
      <c r="T291" s="355"/>
      <c r="U291" s="355"/>
      <c r="V291" s="355"/>
    </row>
    <row r="292" spans="2:22" x14ac:dyDescent="0.2">
      <c r="B292" s="345"/>
      <c r="C292" s="345"/>
      <c r="D292" s="345"/>
      <c r="E292" s="345"/>
      <c r="F292" s="345"/>
      <c r="G292" s="345"/>
      <c r="H292" s="346"/>
      <c r="I292" s="346"/>
      <c r="J292" s="346"/>
      <c r="K292" s="346"/>
      <c r="L292" s="346"/>
      <c r="M292" s="346"/>
      <c r="N292" s="346"/>
      <c r="O292" s="346"/>
      <c r="P292" s="355"/>
      <c r="Q292" s="355"/>
      <c r="R292" s="355"/>
      <c r="S292" s="355"/>
      <c r="T292" s="355"/>
      <c r="U292" s="355"/>
      <c r="V292" s="355"/>
    </row>
    <row r="293" spans="2:22" x14ac:dyDescent="0.2">
      <c r="B293" s="345"/>
      <c r="C293" s="345"/>
      <c r="D293" s="345"/>
      <c r="E293" s="345"/>
      <c r="F293" s="345"/>
      <c r="G293" s="345"/>
      <c r="H293" s="346"/>
      <c r="I293" s="346"/>
      <c r="J293" s="346"/>
      <c r="K293" s="346"/>
      <c r="L293" s="346"/>
      <c r="M293" s="346"/>
      <c r="N293" s="346"/>
      <c r="O293" s="346"/>
      <c r="P293" s="355"/>
      <c r="Q293" s="355"/>
      <c r="R293" s="355"/>
      <c r="S293" s="355"/>
      <c r="T293" s="355"/>
      <c r="U293" s="355"/>
      <c r="V293" s="355"/>
    </row>
    <row r="294" spans="2:22" x14ac:dyDescent="0.2">
      <c r="B294" s="345"/>
      <c r="C294" s="345"/>
      <c r="D294" s="345"/>
      <c r="E294" s="345"/>
      <c r="F294" s="345"/>
      <c r="G294" s="345"/>
      <c r="H294" s="346"/>
      <c r="I294" s="346"/>
      <c r="J294" s="346"/>
      <c r="K294" s="346"/>
      <c r="L294" s="346"/>
      <c r="M294" s="346"/>
      <c r="N294" s="346"/>
      <c r="O294" s="346"/>
      <c r="P294" s="355"/>
      <c r="Q294" s="355"/>
      <c r="R294" s="355"/>
      <c r="S294" s="355"/>
      <c r="T294" s="355"/>
      <c r="U294" s="355"/>
      <c r="V294" s="355"/>
    </row>
    <row r="295" spans="2:22" x14ac:dyDescent="0.2">
      <c r="B295" s="345"/>
      <c r="C295" s="345"/>
      <c r="D295" s="345"/>
      <c r="E295" s="345"/>
      <c r="F295" s="345"/>
      <c r="G295" s="345"/>
      <c r="H295" s="346"/>
      <c r="I295" s="346"/>
      <c r="J295" s="346"/>
      <c r="K295" s="346"/>
      <c r="L295" s="346"/>
      <c r="M295" s="346"/>
      <c r="N295" s="346"/>
      <c r="O295" s="346"/>
      <c r="P295" s="355"/>
      <c r="Q295" s="355"/>
      <c r="R295" s="355"/>
      <c r="S295" s="355"/>
      <c r="T295" s="355"/>
      <c r="U295" s="355"/>
      <c r="V295" s="355"/>
    </row>
    <row r="296" spans="2:22" x14ac:dyDescent="0.2">
      <c r="B296" s="345"/>
      <c r="C296" s="345"/>
      <c r="D296" s="345"/>
      <c r="E296" s="345"/>
      <c r="F296" s="345"/>
      <c r="G296" s="345"/>
      <c r="H296" s="346"/>
      <c r="I296" s="346"/>
      <c r="J296" s="346"/>
      <c r="K296" s="346"/>
      <c r="L296" s="346"/>
      <c r="M296" s="346"/>
      <c r="N296" s="346"/>
      <c r="O296" s="346"/>
      <c r="P296" s="355"/>
      <c r="Q296" s="355"/>
      <c r="R296" s="355"/>
      <c r="S296" s="355"/>
      <c r="T296" s="355"/>
      <c r="U296" s="355"/>
      <c r="V296" s="355"/>
    </row>
    <row r="297" spans="2:22" x14ac:dyDescent="0.2">
      <c r="B297" s="345"/>
      <c r="C297" s="345"/>
      <c r="D297" s="345"/>
      <c r="E297" s="345"/>
      <c r="F297" s="345"/>
      <c r="G297" s="345"/>
      <c r="H297" s="346"/>
      <c r="I297" s="346"/>
      <c r="J297" s="346"/>
      <c r="K297" s="346"/>
      <c r="L297" s="346"/>
      <c r="M297" s="346"/>
      <c r="N297" s="346"/>
      <c r="O297" s="346"/>
      <c r="P297" s="355"/>
      <c r="Q297" s="355"/>
      <c r="R297" s="355"/>
      <c r="S297" s="355"/>
      <c r="T297" s="355"/>
      <c r="U297" s="355"/>
      <c r="V297" s="355"/>
    </row>
    <row r="298" spans="2:22" x14ac:dyDescent="0.2">
      <c r="B298" s="345"/>
      <c r="C298" s="345"/>
      <c r="D298" s="345"/>
      <c r="E298" s="345"/>
      <c r="F298" s="345"/>
      <c r="G298" s="345"/>
      <c r="H298" s="346"/>
      <c r="I298" s="346"/>
      <c r="J298" s="346"/>
      <c r="K298" s="346"/>
      <c r="L298" s="346"/>
      <c r="M298" s="346"/>
      <c r="N298" s="346"/>
      <c r="O298" s="346"/>
      <c r="P298" s="355"/>
      <c r="Q298" s="355"/>
      <c r="R298" s="355"/>
      <c r="S298" s="355"/>
      <c r="T298" s="355"/>
      <c r="U298" s="355"/>
      <c r="V298" s="355"/>
    </row>
    <row r="299" spans="2:22" x14ac:dyDescent="0.2">
      <c r="B299" s="345"/>
      <c r="C299" s="345"/>
      <c r="D299" s="345"/>
      <c r="E299" s="345"/>
      <c r="F299" s="345"/>
      <c r="G299" s="345"/>
      <c r="H299" s="346"/>
      <c r="I299" s="346"/>
      <c r="J299" s="346"/>
      <c r="K299" s="346"/>
      <c r="L299" s="346"/>
      <c r="M299" s="346"/>
      <c r="N299" s="346"/>
      <c r="O299" s="346"/>
      <c r="P299" s="355"/>
      <c r="Q299" s="355"/>
      <c r="R299" s="355"/>
      <c r="S299" s="355"/>
      <c r="T299" s="355"/>
      <c r="U299" s="355"/>
      <c r="V299" s="355"/>
    </row>
    <row r="300" spans="2:22" x14ac:dyDescent="0.2">
      <c r="B300" s="345"/>
      <c r="C300" s="345"/>
      <c r="D300" s="345"/>
      <c r="E300" s="345"/>
      <c r="F300" s="345"/>
      <c r="G300" s="345"/>
      <c r="H300" s="346"/>
      <c r="I300" s="346"/>
      <c r="J300" s="346"/>
      <c r="K300" s="346"/>
      <c r="L300" s="346"/>
      <c r="M300" s="346"/>
      <c r="N300" s="346"/>
      <c r="O300" s="346"/>
      <c r="P300" s="355"/>
      <c r="Q300" s="355"/>
      <c r="R300" s="355"/>
      <c r="S300" s="355"/>
      <c r="T300" s="355"/>
      <c r="U300" s="355"/>
      <c r="V300" s="355"/>
    </row>
    <row r="301" spans="2:22" x14ac:dyDescent="0.2">
      <c r="B301" s="345"/>
      <c r="C301" s="345"/>
      <c r="D301" s="345"/>
      <c r="E301" s="345"/>
      <c r="F301" s="345"/>
      <c r="G301" s="345"/>
      <c r="H301" s="346"/>
      <c r="I301" s="346"/>
      <c r="J301" s="346"/>
      <c r="K301" s="346"/>
      <c r="L301" s="346"/>
      <c r="M301" s="346"/>
      <c r="N301" s="346"/>
      <c r="O301" s="346"/>
      <c r="P301" s="355"/>
      <c r="Q301" s="355"/>
      <c r="R301" s="355"/>
      <c r="S301" s="355"/>
      <c r="T301" s="355"/>
      <c r="U301" s="355"/>
      <c r="V301" s="355"/>
    </row>
    <row r="302" spans="2:22" x14ac:dyDescent="0.2">
      <c r="B302" s="345"/>
      <c r="C302" s="345"/>
      <c r="D302" s="345"/>
      <c r="E302" s="345"/>
      <c r="F302" s="345"/>
      <c r="G302" s="345"/>
      <c r="H302" s="346"/>
      <c r="I302" s="346"/>
      <c r="J302" s="346"/>
      <c r="K302" s="346"/>
      <c r="L302" s="346"/>
      <c r="M302" s="346"/>
      <c r="N302" s="346"/>
      <c r="O302" s="346"/>
      <c r="P302" s="355"/>
      <c r="Q302" s="355"/>
      <c r="R302" s="355"/>
      <c r="S302" s="355"/>
      <c r="T302" s="355"/>
      <c r="U302" s="355"/>
      <c r="V302" s="355"/>
    </row>
    <row r="303" spans="2:22" x14ac:dyDescent="0.2">
      <c r="B303" s="345"/>
      <c r="C303" s="345"/>
      <c r="D303" s="345"/>
      <c r="E303" s="345"/>
      <c r="F303" s="345"/>
      <c r="G303" s="345"/>
      <c r="H303" s="346"/>
      <c r="I303" s="346"/>
      <c r="J303" s="346"/>
      <c r="K303" s="346"/>
      <c r="L303" s="346"/>
      <c r="M303" s="346"/>
      <c r="N303" s="346"/>
      <c r="O303" s="346"/>
      <c r="P303" s="355"/>
      <c r="Q303" s="355"/>
      <c r="R303" s="355"/>
      <c r="S303" s="355"/>
      <c r="T303" s="355"/>
      <c r="U303" s="355"/>
      <c r="V303" s="355"/>
    </row>
    <row r="304" spans="2:22" x14ac:dyDescent="0.2">
      <c r="B304" s="345"/>
      <c r="C304" s="345"/>
      <c r="D304" s="345"/>
      <c r="E304" s="345"/>
      <c r="F304" s="345"/>
      <c r="G304" s="345"/>
      <c r="H304" s="346"/>
      <c r="I304" s="346"/>
      <c r="J304" s="346"/>
      <c r="K304" s="346"/>
      <c r="L304" s="346"/>
      <c r="M304" s="346"/>
      <c r="N304" s="346"/>
      <c r="O304" s="346"/>
      <c r="P304" s="355"/>
      <c r="Q304" s="355"/>
      <c r="R304" s="355"/>
      <c r="S304" s="355"/>
      <c r="T304" s="355"/>
      <c r="U304" s="355"/>
      <c r="V304" s="355"/>
    </row>
    <row r="305" spans="2:22" x14ac:dyDescent="0.2">
      <c r="B305" s="345"/>
      <c r="C305" s="345"/>
      <c r="D305" s="345"/>
      <c r="E305" s="345"/>
      <c r="F305" s="345"/>
      <c r="G305" s="345"/>
      <c r="H305" s="346"/>
      <c r="I305" s="346"/>
      <c r="J305" s="346"/>
      <c r="K305" s="346"/>
      <c r="L305" s="346"/>
      <c r="M305" s="346"/>
      <c r="N305" s="346"/>
      <c r="O305" s="346"/>
      <c r="P305" s="355"/>
      <c r="Q305" s="355"/>
      <c r="R305" s="355"/>
      <c r="S305" s="355"/>
      <c r="T305" s="355"/>
      <c r="U305" s="355"/>
      <c r="V305" s="355"/>
    </row>
    <row r="306" spans="2:22" x14ac:dyDescent="0.2">
      <c r="B306" s="345"/>
      <c r="C306" s="345"/>
      <c r="D306" s="345"/>
      <c r="E306" s="345"/>
      <c r="F306" s="345"/>
      <c r="G306" s="345"/>
      <c r="H306" s="346"/>
      <c r="I306" s="346"/>
      <c r="J306" s="346"/>
      <c r="K306" s="346"/>
      <c r="L306" s="346"/>
      <c r="M306" s="346"/>
      <c r="N306" s="346"/>
      <c r="O306" s="346"/>
      <c r="P306" s="355"/>
      <c r="Q306" s="355"/>
      <c r="R306" s="355"/>
      <c r="S306" s="355"/>
      <c r="T306" s="355"/>
      <c r="U306" s="355"/>
      <c r="V306" s="355"/>
    </row>
    <row r="307" spans="2:22" x14ac:dyDescent="0.2">
      <c r="B307" s="345"/>
      <c r="C307" s="345"/>
      <c r="D307" s="345"/>
      <c r="E307" s="345"/>
      <c r="F307" s="345"/>
      <c r="G307" s="345"/>
      <c r="H307" s="346"/>
      <c r="I307" s="346"/>
      <c r="J307" s="346"/>
      <c r="K307" s="346"/>
      <c r="L307" s="346"/>
      <c r="M307" s="346"/>
      <c r="N307" s="346"/>
      <c r="O307" s="346"/>
      <c r="P307" s="355"/>
      <c r="Q307" s="355"/>
      <c r="R307" s="355"/>
      <c r="S307" s="355"/>
      <c r="T307" s="355"/>
      <c r="U307" s="355"/>
      <c r="V307" s="355"/>
    </row>
    <row r="308" spans="2:22" x14ac:dyDescent="0.2">
      <c r="B308" s="345"/>
      <c r="C308" s="345"/>
      <c r="D308" s="345"/>
      <c r="E308" s="345"/>
      <c r="F308" s="345"/>
      <c r="G308" s="345"/>
      <c r="H308" s="346"/>
      <c r="I308" s="346"/>
      <c r="J308" s="346"/>
      <c r="K308" s="346"/>
      <c r="L308" s="346"/>
      <c r="M308" s="346"/>
      <c r="N308" s="346"/>
      <c r="O308" s="346"/>
      <c r="P308" s="355"/>
      <c r="Q308" s="355"/>
      <c r="R308" s="355"/>
      <c r="S308" s="355"/>
      <c r="T308" s="355"/>
      <c r="U308" s="355"/>
      <c r="V308" s="355"/>
    </row>
    <row r="309" spans="2:22" x14ac:dyDescent="0.2">
      <c r="B309" s="345"/>
      <c r="C309" s="345"/>
      <c r="D309" s="345"/>
      <c r="E309" s="345"/>
      <c r="F309" s="345"/>
      <c r="G309" s="345"/>
      <c r="H309" s="346"/>
      <c r="I309" s="346"/>
      <c r="J309" s="346"/>
      <c r="K309" s="346"/>
      <c r="L309" s="346"/>
      <c r="M309" s="346"/>
      <c r="N309" s="346"/>
      <c r="O309" s="346"/>
      <c r="P309" s="355"/>
      <c r="Q309" s="355"/>
      <c r="R309" s="355"/>
      <c r="S309" s="355"/>
      <c r="T309" s="355"/>
      <c r="U309" s="355"/>
      <c r="V309" s="355"/>
    </row>
    <row r="310" spans="2:22" x14ac:dyDescent="0.2">
      <c r="B310" s="345"/>
      <c r="C310" s="345"/>
      <c r="D310" s="345"/>
      <c r="E310" s="345"/>
      <c r="F310" s="345"/>
      <c r="G310" s="345"/>
      <c r="H310" s="346"/>
      <c r="I310" s="346"/>
      <c r="J310" s="346"/>
      <c r="K310" s="346"/>
      <c r="L310" s="346"/>
      <c r="M310" s="346"/>
      <c r="N310" s="346"/>
      <c r="O310" s="346"/>
      <c r="P310" s="355"/>
      <c r="Q310" s="355"/>
      <c r="R310" s="355"/>
      <c r="S310" s="355"/>
      <c r="T310" s="355"/>
      <c r="U310" s="355"/>
      <c r="V310" s="355"/>
    </row>
    <row r="311" spans="2:22" x14ac:dyDescent="0.2">
      <c r="B311" s="345"/>
      <c r="C311" s="345"/>
      <c r="D311" s="345"/>
      <c r="E311" s="345"/>
      <c r="F311" s="345"/>
      <c r="G311" s="345"/>
      <c r="H311" s="346"/>
      <c r="I311" s="346"/>
      <c r="J311" s="346"/>
      <c r="K311" s="346"/>
      <c r="L311" s="346"/>
      <c r="M311" s="346"/>
      <c r="N311" s="346"/>
      <c r="O311" s="346"/>
      <c r="P311" s="355"/>
      <c r="Q311" s="355"/>
      <c r="R311" s="355"/>
      <c r="S311" s="355"/>
      <c r="T311" s="355"/>
      <c r="U311" s="355"/>
      <c r="V311" s="355"/>
    </row>
    <row r="312" spans="2:22" x14ac:dyDescent="0.2">
      <c r="B312" s="345"/>
      <c r="C312" s="345"/>
      <c r="D312" s="345"/>
      <c r="E312" s="345"/>
      <c r="F312" s="345"/>
      <c r="G312" s="345"/>
      <c r="H312" s="346"/>
      <c r="I312" s="346"/>
      <c r="J312" s="346"/>
      <c r="K312" s="346"/>
      <c r="L312" s="346"/>
      <c r="M312" s="346"/>
      <c r="N312" s="346"/>
      <c r="O312" s="346"/>
      <c r="P312" s="355"/>
      <c r="Q312" s="355"/>
      <c r="R312" s="355"/>
      <c r="S312" s="355"/>
      <c r="T312" s="355"/>
      <c r="U312" s="355"/>
      <c r="V312" s="355"/>
    </row>
    <row r="313" spans="2:22" x14ac:dyDescent="0.2">
      <c r="B313" s="345"/>
      <c r="C313" s="345"/>
      <c r="D313" s="345"/>
      <c r="E313" s="345"/>
      <c r="F313" s="345"/>
      <c r="G313" s="345"/>
      <c r="H313" s="346"/>
      <c r="I313" s="346"/>
      <c r="J313" s="346"/>
      <c r="K313" s="346"/>
      <c r="L313" s="346"/>
      <c r="M313" s="346"/>
      <c r="N313" s="346"/>
      <c r="O313" s="346"/>
      <c r="P313" s="355"/>
      <c r="Q313" s="355"/>
      <c r="R313" s="355"/>
      <c r="S313" s="355"/>
      <c r="T313" s="355"/>
      <c r="U313" s="355"/>
      <c r="V313" s="355"/>
    </row>
    <row r="314" spans="2:22" x14ac:dyDescent="0.2">
      <c r="B314" s="345"/>
      <c r="C314" s="345"/>
      <c r="D314" s="345"/>
      <c r="E314" s="345"/>
      <c r="F314" s="345"/>
      <c r="G314" s="345"/>
      <c r="H314" s="346"/>
      <c r="I314" s="346"/>
      <c r="J314" s="346"/>
      <c r="K314" s="346"/>
      <c r="L314" s="346"/>
      <c r="M314" s="346"/>
      <c r="N314" s="346"/>
      <c r="O314" s="346"/>
      <c r="P314" s="355"/>
      <c r="Q314" s="355"/>
      <c r="R314" s="355"/>
      <c r="S314" s="355"/>
      <c r="T314" s="355"/>
      <c r="U314" s="355"/>
      <c r="V314" s="355"/>
    </row>
    <row r="315" spans="2:22" x14ac:dyDescent="0.2">
      <c r="B315" s="345"/>
      <c r="C315" s="345"/>
      <c r="D315" s="345"/>
      <c r="E315" s="345"/>
      <c r="F315" s="345"/>
      <c r="G315" s="345"/>
      <c r="H315" s="346"/>
      <c r="I315" s="346"/>
      <c r="J315" s="346"/>
      <c r="K315" s="346"/>
      <c r="L315" s="346"/>
      <c r="M315" s="346"/>
      <c r="N315" s="346"/>
      <c r="O315" s="346"/>
      <c r="P315" s="355"/>
      <c r="Q315" s="355"/>
      <c r="R315" s="355"/>
      <c r="S315" s="355"/>
      <c r="T315" s="355"/>
      <c r="U315" s="355"/>
      <c r="V315" s="355"/>
    </row>
    <row r="316" spans="2:22" x14ac:dyDescent="0.2">
      <c r="B316" s="345"/>
      <c r="C316" s="345"/>
      <c r="D316" s="345"/>
      <c r="E316" s="345"/>
      <c r="F316" s="345"/>
      <c r="G316" s="345"/>
      <c r="H316" s="346"/>
      <c r="I316" s="346"/>
      <c r="J316" s="346"/>
      <c r="K316" s="346"/>
      <c r="L316" s="346"/>
      <c r="M316" s="346"/>
      <c r="N316" s="346"/>
      <c r="O316" s="346"/>
      <c r="P316" s="355"/>
      <c r="Q316" s="355"/>
      <c r="R316" s="355"/>
      <c r="S316" s="355"/>
      <c r="T316" s="355"/>
      <c r="U316" s="355"/>
      <c r="V316" s="355"/>
    </row>
    <row r="317" spans="2:22" x14ac:dyDescent="0.2">
      <c r="B317" s="345"/>
      <c r="C317" s="345"/>
      <c r="D317" s="345"/>
      <c r="E317" s="345"/>
      <c r="F317" s="345"/>
      <c r="G317" s="345"/>
      <c r="H317" s="346"/>
      <c r="I317" s="346"/>
      <c r="J317" s="346"/>
      <c r="K317" s="346"/>
      <c r="L317" s="346"/>
      <c r="M317" s="346"/>
      <c r="N317" s="346"/>
      <c r="O317" s="346"/>
      <c r="P317" s="355"/>
      <c r="Q317" s="355"/>
      <c r="R317" s="355"/>
      <c r="S317" s="355"/>
      <c r="T317" s="355"/>
      <c r="U317" s="355"/>
      <c r="V317" s="355"/>
    </row>
    <row r="318" spans="2:22" x14ac:dyDescent="0.2">
      <c r="B318" s="345"/>
      <c r="C318" s="345"/>
      <c r="D318" s="345"/>
      <c r="E318" s="345"/>
      <c r="F318" s="345"/>
      <c r="G318" s="345"/>
      <c r="H318" s="346"/>
      <c r="I318" s="346"/>
      <c r="J318" s="346"/>
      <c r="K318" s="346"/>
      <c r="L318" s="346"/>
      <c r="M318" s="346"/>
      <c r="N318" s="346"/>
      <c r="O318" s="346"/>
      <c r="P318" s="355"/>
      <c r="Q318" s="355"/>
      <c r="R318" s="355"/>
      <c r="S318" s="355"/>
      <c r="T318" s="355"/>
      <c r="U318" s="355"/>
      <c r="V318" s="355"/>
    </row>
    <row r="319" spans="2:22" x14ac:dyDescent="0.2">
      <c r="B319" s="345"/>
      <c r="C319" s="345"/>
      <c r="D319" s="345"/>
      <c r="E319" s="345"/>
      <c r="F319" s="345"/>
      <c r="G319" s="345"/>
      <c r="H319" s="346"/>
      <c r="I319" s="346"/>
      <c r="J319" s="346"/>
      <c r="K319" s="346"/>
      <c r="L319" s="346"/>
      <c r="M319" s="346"/>
      <c r="N319" s="346"/>
      <c r="O319" s="346"/>
      <c r="P319" s="355"/>
      <c r="Q319" s="355"/>
      <c r="R319" s="355"/>
      <c r="S319" s="355"/>
      <c r="T319" s="355"/>
      <c r="U319" s="355"/>
      <c r="V319" s="355"/>
    </row>
    <row r="320" spans="2:22" x14ac:dyDescent="0.2">
      <c r="B320" s="345"/>
      <c r="C320" s="345"/>
      <c r="D320" s="345"/>
      <c r="E320" s="345"/>
      <c r="F320" s="345"/>
      <c r="G320" s="345"/>
      <c r="H320" s="346"/>
      <c r="I320" s="346"/>
      <c r="J320" s="346"/>
      <c r="K320" s="346"/>
      <c r="L320" s="346"/>
      <c r="M320" s="346"/>
      <c r="N320" s="346"/>
      <c r="O320" s="346"/>
      <c r="P320" s="355"/>
      <c r="Q320" s="355"/>
      <c r="R320" s="355"/>
      <c r="S320" s="355"/>
      <c r="T320" s="355"/>
      <c r="U320" s="355"/>
      <c r="V320" s="355"/>
    </row>
    <row r="321" spans="2:22" x14ac:dyDescent="0.2">
      <c r="B321" s="345"/>
      <c r="C321" s="345"/>
      <c r="D321" s="345"/>
      <c r="E321" s="345"/>
      <c r="F321" s="345"/>
      <c r="G321" s="345"/>
      <c r="H321" s="346"/>
      <c r="I321" s="346"/>
      <c r="J321" s="346"/>
      <c r="K321" s="346"/>
      <c r="L321" s="346"/>
      <c r="M321" s="346"/>
      <c r="N321" s="346"/>
      <c r="O321" s="346"/>
      <c r="P321" s="355"/>
      <c r="Q321" s="355"/>
      <c r="R321" s="355"/>
      <c r="S321" s="355"/>
      <c r="T321" s="355"/>
      <c r="U321" s="355"/>
      <c r="V321" s="355"/>
    </row>
    <row r="322" spans="2:22" x14ac:dyDescent="0.2">
      <c r="B322" s="345"/>
      <c r="C322" s="345"/>
      <c r="D322" s="345"/>
      <c r="E322" s="345"/>
      <c r="F322" s="345"/>
      <c r="G322" s="345"/>
      <c r="H322" s="346"/>
      <c r="I322" s="346"/>
      <c r="J322" s="346"/>
      <c r="K322" s="346"/>
      <c r="L322" s="346"/>
      <c r="M322" s="346"/>
      <c r="N322" s="346"/>
      <c r="O322" s="346"/>
      <c r="P322" s="355"/>
      <c r="Q322" s="355"/>
      <c r="R322" s="355"/>
      <c r="S322" s="355"/>
      <c r="T322" s="355"/>
      <c r="U322" s="355"/>
      <c r="V322" s="355"/>
    </row>
    <row r="323" spans="2:22" x14ac:dyDescent="0.2">
      <c r="B323" s="345"/>
      <c r="C323" s="345"/>
      <c r="D323" s="345"/>
      <c r="E323" s="345"/>
      <c r="F323" s="345"/>
      <c r="G323" s="345"/>
      <c r="H323" s="346"/>
      <c r="I323" s="346"/>
      <c r="J323" s="346"/>
      <c r="K323" s="346"/>
      <c r="L323" s="346"/>
      <c r="M323" s="346"/>
      <c r="N323" s="346"/>
      <c r="O323" s="346"/>
      <c r="P323" s="355"/>
      <c r="Q323" s="355"/>
      <c r="R323" s="355"/>
      <c r="S323" s="355"/>
      <c r="T323" s="355"/>
      <c r="U323" s="355"/>
      <c r="V323" s="355"/>
    </row>
    <row r="324" spans="2:22" x14ac:dyDescent="0.2">
      <c r="B324" s="345"/>
      <c r="C324" s="345"/>
      <c r="D324" s="345"/>
      <c r="E324" s="345"/>
      <c r="F324" s="345"/>
      <c r="G324" s="345"/>
      <c r="H324" s="346"/>
      <c r="I324" s="346"/>
      <c r="J324" s="346"/>
      <c r="K324" s="346"/>
      <c r="L324" s="346"/>
      <c r="M324" s="346"/>
      <c r="N324" s="346"/>
      <c r="O324" s="346"/>
      <c r="P324" s="355"/>
      <c r="Q324" s="355"/>
      <c r="R324" s="355"/>
      <c r="S324" s="355"/>
      <c r="T324" s="355"/>
      <c r="U324" s="355"/>
      <c r="V324" s="355"/>
    </row>
    <row r="325" spans="2:22" x14ac:dyDescent="0.2">
      <c r="B325" s="345"/>
      <c r="C325" s="345"/>
      <c r="D325" s="345"/>
      <c r="E325" s="345"/>
      <c r="F325" s="345"/>
      <c r="G325" s="345"/>
      <c r="H325" s="346"/>
      <c r="I325" s="346"/>
      <c r="J325" s="346"/>
      <c r="K325" s="346"/>
      <c r="L325" s="346"/>
      <c r="M325" s="346"/>
      <c r="N325" s="346"/>
      <c r="O325" s="346"/>
      <c r="P325" s="355"/>
      <c r="Q325" s="355"/>
      <c r="R325" s="355"/>
      <c r="S325" s="355"/>
      <c r="T325" s="355"/>
      <c r="U325" s="355"/>
      <c r="V325" s="355"/>
    </row>
    <row r="326" spans="2:22" x14ac:dyDescent="0.2">
      <c r="B326" s="345"/>
      <c r="C326" s="345"/>
      <c r="D326" s="345"/>
      <c r="E326" s="345"/>
      <c r="F326" s="345"/>
      <c r="G326" s="345"/>
      <c r="H326" s="346"/>
      <c r="I326" s="346"/>
      <c r="J326" s="346"/>
      <c r="K326" s="346"/>
      <c r="L326" s="346"/>
      <c r="M326" s="346"/>
      <c r="N326" s="346"/>
      <c r="O326" s="346"/>
      <c r="P326" s="355"/>
      <c r="Q326" s="355"/>
      <c r="R326" s="355"/>
      <c r="S326" s="355"/>
      <c r="T326" s="355"/>
      <c r="U326" s="355"/>
      <c r="V326" s="355"/>
    </row>
    <row r="327" spans="2:22" x14ac:dyDescent="0.2">
      <c r="B327" s="345"/>
      <c r="C327" s="345"/>
      <c r="D327" s="345"/>
      <c r="E327" s="345"/>
      <c r="F327" s="345"/>
      <c r="G327" s="345"/>
      <c r="H327" s="346"/>
      <c r="I327" s="346"/>
      <c r="J327" s="346"/>
      <c r="K327" s="346"/>
      <c r="L327" s="346"/>
      <c r="M327" s="346"/>
      <c r="N327" s="346"/>
      <c r="O327" s="346"/>
      <c r="P327" s="355"/>
      <c r="Q327" s="355"/>
      <c r="R327" s="355"/>
      <c r="S327" s="355"/>
      <c r="T327" s="355"/>
      <c r="U327" s="355"/>
      <c r="V327" s="355"/>
    </row>
    <row r="328" spans="2:22" x14ac:dyDescent="0.2">
      <c r="B328" s="345"/>
      <c r="C328" s="345"/>
      <c r="D328" s="345"/>
      <c r="E328" s="345"/>
      <c r="F328" s="345"/>
      <c r="G328" s="345"/>
      <c r="H328" s="346"/>
      <c r="I328" s="346"/>
      <c r="J328" s="346"/>
      <c r="K328" s="346"/>
      <c r="L328" s="346"/>
      <c r="M328" s="346"/>
      <c r="N328" s="346"/>
      <c r="O328" s="346"/>
      <c r="P328" s="355"/>
      <c r="Q328" s="355"/>
      <c r="R328" s="355"/>
      <c r="S328" s="355"/>
      <c r="T328" s="355"/>
      <c r="U328" s="355"/>
      <c r="V328" s="355"/>
    </row>
    <row r="329" spans="2:22" x14ac:dyDescent="0.2">
      <c r="B329" s="345"/>
      <c r="C329" s="345"/>
      <c r="D329" s="345"/>
      <c r="E329" s="345"/>
      <c r="F329" s="345"/>
      <c r="G329" s="345"/>
      <c r="H329" s="346"/>
      <c r="I329" s="346"/>
      <c r="J329" s="346"/>
      <c r="K329" s="346"/>
      <c r="L329" s="346"/>
      <c r="M329" s="346"/>
      <c r="N329" s="346"/>
      <c r="O329" s="346"/>
      <c r="P329" s="355"/>
      <c r="Q329" s="355"/>
      <c r="R329" s="355"/>
      <c r="S329" s="355"/>
      <c r="T329" s="355"/>
      <c r="U329" s="355"/>
      <c r="V329" s="355"/>
    </row>
    <row r="330" spans="2:22" x14ac:dyDescent="0.2">
      <c r="B330" s="345"/>
      <c r="C330" s="345"/>
      <c r="D330" s="345"/>
      <c r="E330" s="345"/>
      <c r="F330" s="345"/>
      <c r="G330" s="345"/>
      <c r="H330" s="346"/>
      <c r="I330" s="346"/>
      <c r="J330" s="346"/>
      <c r="K330" s="346"/>
      <c r="L330" s="346"/>
      <c r="M330" s="346"/>
      <c r="N330" s="346"/>
      <c r="O330" s="346"/>
      <c r="P330" s="355"/>
      <c r="Q330" s="355"/>
      <c r="R330" s="355"/>
      <c r="S330" s="355"/>
      <c r="T330" s="355"/>
      <c r="U330" s="355"/>
      <c r="V330" s="355"/>
    </row>
    <row r="331" spans="2:22" x14ac:dyDescent="0.2">
      <c r="B331" s="345"/>
      <c r="C331" s="345"/>
      <c r="D331" s="345"/>
      <c r="E331" s="345"/>
      <c r="F331" s="345"/>
      <c r="G331" s="345"/>
      <c r="H331" s="346"/>
      <c r="I331" s="346"/>
      <c r="J331" s="346"/>
      <c r="K331" s="346"/>
      <c r="L331" s="346"/>
      <c r="M331" s="346"/>
      <c r="N331" s="346"/>
      <c r="O331" s="346"/>
      <c r="P331" s="355"/>
      <c r="Q331" s="355"/>
      <c r="R331" s="355"/>
      <c r="S331" s="355"/>
      <c r="T331" s="355"/>
      <c r="U331" s="355"/>
      <c r="V331" s="355"/>
    </row>
    <row r="332" spans="2:22" x14ac:dyDescent="0.2">
      <c r="B332" s="345"/>
      <c r="C332" s="345"/>
      <c r="D332" s="345"/>
      <c r="E332" s="345"/>
      <c r="F332" s="345"/>
      <c r="G332" s="345"/>
      <c r="H332" s="346"/>
      <c r="I332" s="346"/>
      <c r="J332" s="346"/>
      <c r="K332" s="346"/>
      <c r="L332" s="346"/>
      <c r="M332" s="346"/>
      <c r="N332" s="346"/>
      <c r="O332" s="346"/>
      <c r="P332" s="355"/>
      <c r="Q332" s="355"/>
      <c r="R332" s="355"/>
      <c r="S332" s="355"/>
      <c r="T332" s="355"/>
      <c r="U332" s="355"/>
      <c r="V332" s="355"/>
    </row>
    <row r="333" spans="2:22" x14ac:dyDescent="0.2">
      <c r="B333" s="345"/>
      <c r="C333" s="345"/>
      <c r="D333" s="345"/>
      <c r="E333" s="345"/>
      <c r="F333" s="345"/>
      <c r="G333" s="345"/>
      <c r="H333" s="346"/>
      <c r="I333" s="346"/>
      <c r="J333" s="346"/>
      <c r="K333" s="346"/>
      <c r="L333" s="346"/>
      <c r="M333" s="346"/>
      <c r="N333" s="346"/>
      <c r="O333" s="346"/>
      <c r="P333" s="355"/>
      <c r="Q333" s="355"/>
      <c r="R333" s="355"/>
      <c r="S333" s="355"/>
      <c r="T333" s="355"/>
      <c r="U333" s="355"/>
      <c r="V333" s="355"/>
    </row>
    <row r="334" spans="2:22" x14ac:dyDescent="0.2">
      <c r="B334" s="345"/>
      <c r="C334" s="345"/>
      <c r="D334" s="345"/>
      <c r="E334" s="345"/>
      <c r="F334" s="345"/>
      <c r="G334" s="345"/>
      <c r="H334" s="346"/>
      <c r="I334" s="346"/>
      <c r="J334" s="346"/>
      <c r="K334" s="346"/>
      <c r="L334" s="346"/>
      <c r="M334" s="346"/>
      <c r="N334" s="346"/>
      <c r="O334" s="346"/>
      <c r="P334" s="355"/>
      <c r="Q334" s="355"/>
      <c r="R334" s="355"/>
      <c r="S334" s="355"/>
      <c r="T334" s="355"/>
      <c r="U334" s="355"/>
      <c r="V334" s="355"/>
    </row>
    <row r="335" spans="2:22" x14ac:dyDescent="0.2">
      <c r="B335" s="345"/>
      <c r="C335" s="345"/>
      <c r="D335" s="345"/>
      <c r="E335" s="345"/>
      <c r="F335" s="345"/>
      <c r="G335" s="345"/>
      <c r="H335" s="346"/>
      <c r="I335" s="346"/>
      <c r="J335" s="346"/>
      <c r="K335" s="346"/>
      <c r="L335" s="346"/>
      <c r="M335" s="346"/>
      <c r="N335" s="346"/>
      <c r="O335" s="346"/>
      <c r="P335" s="355"/>
      <c r="Q335" s="355"/>
      <c r="R335" s="355"/>
      <c r="S335" s="355"/>
      <c r="T335" s="355"/>
      <c r="U335" s="355"/>
      <c r="V335" s="355"/>
    </row>
    <row r="336" spans="2:22" x14ac:dyDescent="0.2">
      <c r="B336" s="345"/>
      <c r="C336" s="345"/>
      <c r="D336" s="345"/>
      <c r="E336" s="345"/>
      <c r="F336" s="345"/>
      <c r="G336" s="345"/>
      <c r="H336" s="346"/>
      <c r="I336" s="346"/>
      <c r="J336" s="346"/>
      <c r="K336" s="346"/>
      <c r="L336" s="346"/>
      <c r="M336" s="346"/>
      <c r="N336" s="346"/>
      <c r="O336" s="346"/>
      <c r="P336" s="355"/>
      <c r="Q336" s="355"/>
      <c r="R336" s="355"/>
      <c r="S336" s="355"/>
      <c r="T336" s="355"/>
      <c r="U336" s="355"/>
      <c r="V336" s="355"/>
    </row>
    <row r="337" spans="2:22" x14ac:dyDescent="0.2">
      <c r="B337" s="345"/>
      <c r="C337" s="345"/>
      <c r="D337" s="345"/>
      <c r="E337" s="345"/>
      <c r="F337" s="345"/>
      <c r="G337" s="345"/>
      <c r="H337" s="346"/>
      <c r="I337" s="346"/>
      <c r="J337" s="346"/>
      <c r="K337" s="346"/>
      <c r="L337" s="346"/>
      <c r="M337" s="346"/>
      <c r="N337" s="346"/>
      <c r="O337" s="346"/>
      <c r="P337" s="355"/>
      <c r="Q337" s="355"/>
      <c r="R337" s="355"/>
      <c r="S337" s="355"/>
      <c r="T337" s="355"/>
      <c r="U337" s="355"/>
      <c r="V337" s="355"/>
    </row>
    <row r="338" spans="2:22" x14ac:dyDescent="0.2">
      <c r="B338" s="345"/>
      <c r="C338" s="345"/>
      <c r="D338" s="345"/>
      <c r="E338" s="345"/>
      <c r="F338" s="345"/>
      <c r="G338" s="345"/>
      <c r="H338" s="346"/>
      <c r="I338" s="346"/>
      <c r="J338" s="346"/>
      <c r="K338" s="346"/>
      <c r="L338" s="346"/>
      <c r="M338" s="346"/>
      <c r="N338" s="346"/>
      <c r="O338" s="346"/>
      <c r="P338" s="355"/>
      <c r="Q338" s="355"/>
      <c r="R338" s="355"/>
      <c r="S338" s="355"/>
      <c r="T338" s="355"/>
      <c r="U338" s="355"/>
      <c r="V338" s="355"/>
    </row>
    <row r="339" spans="2:22" x14ac:dyDescent="0.2">
      <c r="B339" s="345"/>
      <c r="C339" s="345"/>
      <c r="D339" s="345"/>
      <c r="E339" s="345"/>
      <c r="F339" s="345"/>
      <c r="G339" s="345"/>
      <c r="H339" s="346"/>
      <c r="I339" s="346"/>
      <c r="J339" s="346"/>
      <c r="K339" s="346"/>
      <c r="L339" s="346"/>
      <c r="M339" s="346"/>
      <c r="N339" s="346"/>
      <c r="O339" s="346"/>
      <c r="P339" s="355"/>
      <c r="Q339" s="355"/>
      <c r="R339" s="355"/>
      <c r="S339" s="355"/>
      <c r="T339" s="355"/>
      <c r="U339" s="355"/>
      <c r="V339" s="355"/>
    </row>
    <row r="340" spans="2:22" x14ac:dyDescent="0.2">
      <c r="B340" s="345"/>
      <c r="C340" s="345"/>
      <c r="D340" s="345"/>
      <c r="E340" s="345"/>
      <c r="F340" s="345"/>
      <c r="G340" s="345"/>
      <c r="H340" s="346"/>
      <c r="I340" s="346"/>
      <c r="J340" s="346"/>
      <c r="K340" s="346"/>
      <c r="L340" s="346"/>
      <c r="M340" s="346"/>
      <c r="N340" s="346"/>
      <c r="O340" s="346"/>
      <c r="P340" s="355"/>
      <c r="Q340" s="355"/>
      <c r="R340" s="355"/>
      <c r="S340" s="355"/>
      <c r="T340" s="355"/>
      <c r="U340" s="355"/>
      <c r="V340" s="355"/>
    </row>
    <row r="341" spans="2:22" x14ac:dyDescent="0.2">
      <c r="B341" s="345"/>
      <c r="C341" s="345"/>
      <c r="D341" s="345"/>
      <c r="E341" s="345"/>
      <c r="F341" s="345"/>
      <c r="G341" s="345"/>
      <c r="H341" s="346"/>
      <c r="I341" s="346"/>
      <c r="J341" s="346"/>
      <c r="K341" s="346"/>
      <c r="L341" s="346"/>
      <c r="M341" s="346"/>
      <c r="N341" s="346"/>
      <c r="O341" s="346"/>
      <c r="P341" s="355"/>
      <c r="Q341" s="355"/>
      <c r="R341" s="355"/>
      <c r="S341" s="355"/>
      <c r="T341" s="355"/>
      <c r="U341" s="355"/>
      <c r="V341" s="355"/>
    </row>
    <row r="342" spans="2:22" x14ac:dyDescent="0.2">
      <c r="B342" s="345"/>
      <c r="C342" s="345"/>
      <c r="D342" s="345"/>
      <c r="E342" s="345"/>
      <c r="F342" s="345"/>
      <c r="G342" s="345"/>
      <c r="H342" s="346"/>
      <c r="I342" s="346"/>
      <c r="J342" s="346"/>
      <c r="K342" s="346"/>
      <c r="L342" s="346"/>
      <c r="M342" s="346"/>
      <c r="N342" s="346"/>
      <c r="O342" s="346"/>
      <c r="P342" s="355"/>
      <c r="Q342" s="355"/>
      <c r="R342" s="355"/>
      <c r="S342" s="355"/>
      <c r="T342" s="355"/>
      <c r="U342" s="355"/>
      <c r="V342" s="355"/>
    </row>
    <row r="343" spans="2:22" x14ac:dyDescent="0.2">
      <c r="B343" s="345"/>
      <c r="C343" s="345"/>
      <c r="D343" s="345"/>
      <c r="E343" s="345"/>
      <c r="F343" s="345"/>
      <c r="G343" s="345"/>
      <c r="H343" s="346"/>
      <c r="I343" s="346"/>
      <c r="J343" s="346"/>
      <c r="K343" s="346"/>
      <c r="L343" s="346"/>
      <c r="M343" s="346"/>
      <c r="N343" s="346"/>
      <c r="O343" s="346"/>
      <c r="P343" s="355"/>
      <c r="Q343" s="355"/>
      <c r="R343" s="355"/>
      <c r="S343" s="355"/>
      <c r="T343" s="355"/>
      <c r="U343" s="355"/>
      <c r="V343" s="355"/>
    </row>
    <row r="344" spans="2:22" x14ac:dyDescent="0.2">
      <c r="B344" s="345"/>
      <c r="C344" s="345"/>
      <c r="D344" s="345"/>
      <c r="E344" s="345"/>
      <c r="F344" s="345"/>
      <c r="G344" s="345"/>
      <c r="H344" s="346"/>
      <c r="I344" s="346"/>
      <c r="J344" s="346"/>
      <c r="K344" s="346"/>
      <c r="L344" s="346"/>
      <c r="M344" s="346"/>
      <c r="N344" s="346"/>
      <c r="O344" s="346"/>
      <c r="P344" s="355"/>
      <c r="Q344" s="355"/>
      <c r="R344" s="355"/>
      <c r="S344" s="355"/>
      <c r="T344" s="355"/>
      <c r="U344" s="355"/>
      <c r="V344" s="355"/>
    </row>
    <row r="345" spans="2:22" x14ac:dyDescent="0.2">
      <c r="B345" s="345"/>
      <c r="C345" s="345"/>
      <c r="D345" s="345"/>
      <c r="E345" s="345"/>
      <c r="F345" s="345"/>
      <c r="G345" s="345"/>
      <c r="H345" s="346"/>
      <c r="I345" s="346"/>
      <c r="J345" s="346"/>
      <c r="K345" s="346"/>
      <c r="L345" s="346"/>
      <c r="M345" s="346"/>
      <c r="N345" s="346"/>
      <c r="O345" s="346"/>
      <c r="P345" s="355"/>
      <c r="Q345" s="355"/>
      <c r="R345" s="355"/>
      <c r="S345" s="355"/>
      <c r="T345" s="355"/>
      <c r="U345" s="355"/>
      <c r="V345" s="355"/>
    </row>
    <row r="346" spans="2:22" x14ac:dyDescent="0.2">
      <c r="B346" s="345"/>
      <c r="C346" s="345"/>
      <c r="D346" s="345"/>
      <c r="E346" s="345"/>
      <c r="F346" s="345"/>
      <c r="G346" s="345"/>
      <c r="H346" s="346"/>
      <c r="I346" s="346"/>
      <c r="J346" s="346"/>
      <c r="K346" s="346"/>
      <c r="L346" s="346"/>
      <c r="M346" s="346"/>
      <c r="N346" s="346"/>
      <c r="O346" s="346"/>
      <c r="P346" s="355"/>
      <c r="Q346" s="355"/>
      <c r="R346" s="355"/>
      <c r="S346" s="355"/>
      <c r="T346" s="355"/>
      <c r="U346" s="355"/>
      <c r="V346" s="355"/>
    </row>
    <row r="347" spans="2:22" x14ac:dyDescent="0.2">
      <c r="B347" s="345"/>
      <c r="C347" s="345"/>
      <c r="D347" s="345"/>
      <c r="E347" s="345"/>
      <c r="F347" s="345"/>
      <c r="G347" s="345"/>
      <c r="H347" s="346"/>
      <c r="I347" s="346"/>
      <c r="J347" s="346"/>
      <c r="K347" s="346"/>
      <c r="L347" s="346"/>
      <c r="M347" s="346"/>
      <c r="N347" s="346"/>
      <c r="O347" s="346"/>
      <c r="P347" s="355"/>
      <c r="Q347" s="355"/>
      <c r="R347" s="355"/>
      <c r="S347" s="355"/>
      <c r="T347" s="355"/>
      <c r="U347" s="355"/>
      <c r="V347" s="355"/>
    </row>
    <row r="348" spans="2:22" x14ac:dyDescent="0.2">
      <c r="B348" s="345"/>
      <c r="C348" s="345"/>
      <c r="D348" s="345"/>
      <c r="E348" s="345"/>
      <c r="F348" s="345"/>
      <c r="G348" s="345"/>
      <c r="H348" s="346"/>
      <c r="I348" s="346"/>
      <c r="J348" s="346"/>
      <c r="K348" s="346"/>
      <c r="L348" s="346"/>
      <c r="M348" s="346"/>
      <c r="N348" s="346"/>
      <c r="O348" s="346"/>
      <c r="P348" s="355"/>
      <c r="Q348" s="355"/>
      <c r="R348" s="355"/>
      <c r="S348" s="355"/>
      <c r="T348" s="355"/>
      <c r="U348" s="355"/>
      <c r="V348" s="355"/>
    </row>
    <row r="349" spans="2:22" x14ac:dyDescent="0.2">
      <c r="B349" s="345"/>
      <c r="C349" s="345"/>
      <c r="D349" s="345"/>
      <c r="E349" s="345"/>
      <c r="F349" s="345"/>
      <c r="G349" s="345"/>
      <c r="H349" s="346"/>
      <c r="I349" s="346"/>
      <c r="J349" s="346"/>
      <c r="K349" s="346"/>
      <c r="L349" s="346"/>
      <c r="M349" s="346"/>
      <c r="N349" s="346"/>
      <c r="O349" s="346"/>
      <c r="P349" s="355"/>
      <c r="Q349" s="355"/>
      <c r="R349" s="355"/>
      <c r="S349" s="355"/>
      <c r="T349" s="355"/>
      <c r="U349" s="355"/>
      <c r="V349" s="355"/>
    </row>
    <row r="350" spans="2:22" x14ac:dyDescent="0.2">
      <c r="B350" s="345"/>
      <c r="C350" s="345"/>
      <c r="D350" s="345"/>
      <c r="E350" s="345"/>
      <c r="F350" s="345"/>
      <c r="G350" s="345"/>
      <c r="H350" s="346"/>
      <c r="I350" s="346"/>
      <c r="J350" s="346"/>
      <c r="K350" s="346"/>
      <c r="L350" s="346"/>
      <c r="M350" s="346"/>
      <c r="N350" s="346"/>
      <c r="O350" s="346"/>
      <c r="P350" s="355"/>
      <c r="Q350" s="355"/>
      <c r="R350" s="355"/>
      <c r="S350" s="355"/>
      <c r="T350" s="355"/>
      <c r="U350" s="355"/>
      <c r="V350" s="355"/>
    </row>
    <row r="351" spans="2:22" x14ac:dyDescent="0.2">
      <c r="B351" s="345"/>
      <c r="C351" s="345"/>
      <c r="D351" s="345"/>
      <c r="E351" s="345"/>
      <c r="F351" s="345"/>
      <c r="G351" s="345"/>
      <c r="H351" s="346"/>
      <c r="I351" s="346"/>
      <c r="J351" s="346"/>
      <c r="K351" s="346"/>
      <c r="L351" s="346"/>
      <c r="M351" s="346"/>
      <c r="N351" s="346"/>
      <c r="O351" s="346"/>
      <c r="P351" s="355"/>
      <c r="Q351" s="355"/>
      <c r="R351" s="355"/>
      <c r="S351" s="355"/>
      <c r="T351" s="355"/>
      <c r="U351" s="355"/>
      <c r="V351" s="355"/>
    </row>
    <row r="352" spans="2:22" x14ac:dyDescent="0.2">
      <c r="B352" s="345"/>
      <c r="C352" s="345"/>
      <c r="D352" s="345"/>
      <c r="E352" s="345"/>
      <c r="F352" s="345"/>
      <c r="G352" s="345"/>
      <c r="H352" s="346"/>
      <c r="I352" s="346"/>
      <c r="J352" s="346"/>
      <c r="K352" s="346"/>
      <c r="L352" s="346"/>
      <c r="M352" s="346"/>
      <c r="N352" s="346"/>
      <c r="O352" s="346"/>
      <c r="P352" s="355"/>
      <c r="Q352" s="355"/>
      <c r="R352" s="355"/>
      <c r="S352" s="355"/>
      <c r="T352" s="355"/>
      <c r="U352" s="355"/>
      <c r="V352" s="355"/>
    </row>
    <row r="353" spans="2:22" x14ac:dyDescent="0.2">
      <c r="B353" s="345"/>
      <c r="C353" s="345"/>
      <c r="D353" s="345"/>
      <c r="E353" s="345"/>
      <c r="F353" s="345"/>
      <c r="G353" s="345"/>
      <c r="H353" s="346"/>
      <c r="I353" s="346"/>
      <c r="J353" s="346"/>
      <c r="K353" s="346"/>
      <c r="L353" s="346"/>
      <c r="M353" s="346"/>
      <c r="N353" s="346"/>
      <c r="O353" s="346"/>
      <c r="P353" s="355"/>
      <c r="Q353" s="355"/>
      <c r="R353" s="355"/>
      <c r="S353" s="355"/>
      <c r="T353" s="355"/>
      <c r="U353" s="355"/>
      <c r="V353" s="355"/>
    </row>
    <row r="354" spans="2:22" x14ac:dyDescent="0.2">
      <c r="B354" s="345"/>
      <c r="C354" s="345"/>
      <c r="D354" s="345"/>
      <c r="E354" s="345"/>
      <c r="F354" s="345"/>
      <c r="G354" s="345"/>
      <c r="H354" s="346"/>
      <c r="I354" s="346"/>
      <c r="J354" s="346"/>
      <c r="K354" s="346"/>
      <c r="L354" s="346"/>
      <c r="M354" s="346"/>
      <c r="N354" s="346"/>
      <c r="O354" s="346"/>
      <c r="P354" s="355"/>
      <c r="Q354" s="355"/>
      <c r="R354" s="355"/>
      <c r="S354" s="355"/>
      <c r="T354" s="355"/>
      <c r="U354" s="355"/>
      <c r="V354" s="355"/>
    </row>
    <row r="355" spans="2:22" x14ac:dyDescent="0.2">
      <c r="B355" s="345"/>
      <c r="C355" s="345"/>
      <c r="D355" s="345"/>
      <c r="E355" s="345"/>
      <c r="F355" s="345"/>
      <c r="G355" s="345"/>
      <c r="H355" s="346"/>
      <c r="I355" s="346"/>
      <c r="J355" s="346"/>
      <c r="K355" s="346"/>
      <c r="L355" s="346"/>
      <c r="M355" s="346"/>
      <c r="N355" s="346"/>
      <c r="O355" s="346"/>
      <c r="P355" s="355"/>
      <c r="Q355" s="355"/>
      <c r="R355" s="355"/>
      <c r="S355" s="355"/>
      <c r="T355" s="355"/>
      <c r="U355" s="355"/>
      <c r="V355" s="355"/>
    </row>
    <row r="356" spans="2:22" x14ac:dyDescent="0.2">
      <c r="B356" s="345"/>
      <c r="C356" s="345"/>
      <c r="D356" s="345"/>
      <c r="E356" s="345"/>
      <c r="F356" s="345"/>
      <c r="G356" s="345"/>
      <c r="H356" s="346"/>
      <c r="I356" s="346"/>
      <c r="J356" s="346"/>
      <c r="K356" s="346"/>
      <c r="L356" s="346"/>
      <c r="M356" s="346"/>
      <c r="N356" s="346"/>
      <c r="O356" s="346"/>
      <c r="P356" s="355"/>
      <c r="Q356" s="355"/>
      <c r="R356" s="355"/>
      <c r="S356" s="355"/>
      <c r="T356" s="355"/>
      <c r="U356" s="355"/>
      <c r="V356" s="355"/>
    </row>
    <row r="357" spans="2:22" x14ac:dyDescent="0.2">
      <c r="B357" s="345"/>
      <c r="C357" s="345"/>
      <c r="D357" s="345"/>
      <c r="E357" s="345"/>
      <c r="F357" s="345"/>
      <c r="G357" s="345"/>
      <c r="H357" s="346"/>
      <c r="I357" s="346"/>
      <c r="J357" s="346"/>
      <c r="K357" s="346"/>
      <c r="L357" s="346"/>
      <c r="M357" s="346"/>
      <c r="N357" s="346"/>
      <c r="O357" s="346"/>
      <c r="P357" s="355"/>
      <c r="Q357" s="355"/>
      <c r="R357" s="355"/>
      <c r="S357" s="355"/>
      <c r="T357" s="355"/>
      <c r="U357" s="355"/>
      <c r="V357" s="355"/>
    </row>
    <row r="358" spans="2:22" x14ac:dyDescent="0.2">
      <c r="B358" s="345"/>
      <c r="C358" s="345"/>
      <c r="D358" s="345"/>
      <c r="E358" s="345"/>
      <c r="F358" s="345"/>
      <c r="G358" s="345"/>
      <c r="H358" s="346"/>
      <c r="I358" s="346"/>
      <c r="J358" s="346"/>
      <c r="K358" s="346"/>
      <c r="L358" s="346"/>
      <c r="M358" s="346"/>
      <c r="N358" s="346"/>
      <c r="O358" s="346"/>
      <c r="P358" s="355"/>
      <c r="Q358" s="355"/>
      <c r="R358" s="355"/>
      <c r="S358" s="355"/>
      <c r="T358" s="355"/>
      <c r="U358" s="355"/>
      <c r="V358" s="355"/>
    </row>
    <row r="359" spans="2:22" x14ac:dyDescent="0.2">
      <c r="B359" s="345"/>
      <c r="C359" s="345"/>
      <c r="D359" s="345"/>
      <c r="E359" s="345"/>
      <c r="F359" s="345"/>
      <c r="G359" s="345"/>
      <c r="H359" s="346"/>
      <c r="I359" s="346"/>
      <c r="J359" s="346"/>
      <c r="K359" s="346"/>
      <c r="L359" s="346"/>
      <c r="M359" s="346"/>
      <c r="N359" s="346"/>
      <c r="O359" s="346"/>
      <c r="P359" s="355"/>
      <c r="Q359" s="355"/>
      <c r="R359" s="355"/>
      <c r="S359" s="355"/>
      <c r="T359" s="355"/>
      <c r="U359" s="355"/>
      <c r="V359" s="355"/>
    </row>
    <row r="360" spans="2:22" x14ac:dyDescent="0.2">
      <c r="B360" s="345"/>
      <c r="C360" s="345"/>
      <c r="D360" s="345"/>
      <c r="E360" s="345"/>
      <c r="F360" s="345"/>
      <c r="G360" s="345"/>
      <c r="H360" s="346"/>
      <c r="I360" s="346"/>
      <c r="J360" s="346"/>
      <c r="K360" s="346"/>
      <c r="L360" s="346"/>
      <c r="M360" s="346"/>
      <c r="N360" s="346"/>
      <c r="O360" s="346"/>
      <c r="P360" s="355"/>
      <c r="Q360" s="355"/>
      <c r="R360" s="355"/>
      <c r="S360" s="355"/>
      <c r="T360" s="355"/>
      <c r="U360" s="355"/>
      <c r="V360" s="355"/>
    </row>
    <row r="361" spans="2:22" x14ac:dyDescent="0.2">
      <c r="B361" s="345"/>
      <c r="C361" s="345"/>
      <c r="D361" s="345"/>
      <c r="E361" s="345"/>
      <c r="F361" s="345"/>
      <c r="G361" s="345"/>
      <c r="H361" s="346"/>
      <c r="I361" s="346"/>
      <c r="J361" s="346"/>
      <c r="K361" s="346"/>
      <c r="L361" s="346"/>
      <c r="M361" s="346"/>
      <c r="N361" s="346"/>
      <c r="O361" s="346"/>
      <c r="P361" s="355"/>
      <c r="Q361" s="355"/>
      <c r="R361" s="355"/>
      <c r="S361" s="355"/>
      <c r="T361" s="355"/>
      <c r="U361" s="355"/>
      <c r="V361" s="355"/>
    </row>
    <row r="362" spans="2:22" x14ac:dyDescent="0.2">
      <c r="B362" s="345"/>
      <c r="C362" s="345"/>
      <c r="D362" s="345"/>
      <c r="E362" s="345"/>
      <c r="F362" s="345"/>
      <c r="G362" s="345"/>
      <c r="H362" s="346"/>
      <c r="I362" s="346"/>
      <c r="J362" s="346"/>
      <c r="K362" s="346"/>
      <c r="L362" s="346"/>
      <c r="M362" s="346"/>
      <c r="N362" s="346"/>
      <c r="O362" s="346"/>
      <c r="P362" s="355"/>
      <c r="Q362" s="355"/>
      <c r="R362" s="355"/>
      <c r="S362" s="355"/>
      <c r="T362" s="355"/>
      <c r="U362" s="355"/>
      <c r="V362" s="355"/>
    </row>
    <row r="363" spans="2:22" x14ac:dyDescent="0.2">
      <c r="B363" s="345"/>
      <c r="C363" s="345"/>
      <c r="D363" s="345"/>
      <c r="E363" s="345"/>
      <c r="F363" s="345"/>
      <c r="G363" s="345"/>
      <c r="H363" s="346"/>
      <c r="I363" s="346"/>
      <c r="J363" s="346"/>
      <c r="K363" s="346"/>
      <c r="L363" s="346"/>
      <c r="M363" s="346"/>
      <c r="N363" s="346"/>
      <c r="O363" s="346"/>
      <c r="P363" s="355"/>
      <c r="Q363" s="355"/>
      <c r="R363" s="355"/>
      <c r="S363" s="355"/>
      <c r="T363" s="355"/>
      <c r="U363" s="355"/>
      <c r="V363" s="355"/>
    </row>
    <row r="364" spans="2:22" x14ac:dyDescent="0.2">
      <c r="B364" s="345"/>
      <c r="C364" s="345"/>
      <c r="D364" s="345"/>
      <c r="E364" s="345"/>
      <c r="F364" s="345"/>
      <c r="G364" s="345"/>
      <c r="H364" s="346"/>
      <c r="I364" s="346"/>
      <c r="J364" s="346"/>
      <c r="K364" s="346"/>
      <c r="L364" s="346"/>
      <c r="M364" s="346"/>
      <c r="N364" s="346"/>
      <c r="O364" s="346"/>
      <c r="P364" s="355"/>
      <c r="Q364" s="355"/>
      <c r="R364" s="355"/>
      <c r="S364" s="355"/>
      <c r="T364" s="355"/>
      <c r="U364" s="355"/>
      <c r="V364" s="355"/>
    </row>
    <row r="365" spans="2:22" x14ac:dyDescent="0.2">
      <c r="B365" s="345"/>
      <c r="C365" s="345"/>
      <c r="D365" s="345"/>
      <c r="E365" s="345"/>
      <c r="F365" s="345"/>
      <c r="G365" s="345"/>
      <c r="H365" s="346"/>
      <c r="I365" s="346"/>
      <c r="J365" s="346"/>
      <c r="K365" s="346"/>
      <c r="L365" s="346"/>
      <c r="M365" s="346"/>
      <c r="N365" s="346"/>
      <c r="O365" s="346"/>
      <c r="P365" s="355"/>
      <c r="Q365" s="355"/>
      <c r="R365" s="355"/>
      <c r="S365" s="355"/>
      <c r="T365" s="355"/>
      <c r="U365" s="355"/>
      <c r="V365" s="355"/>
    </row>
    <row r="366" spans="2:22" x14ac:dyDescent="0.2">
      <c r="B366" s="345"/>
      <c r="C366" s="345"/>
      <c r="D366" s="345"/>
      <c r="E366" s="345"/>
      <c r="F366" s="345"/>
      <c r="G366" s="345"/>
      <c r="H366" s="346"/>
      <c r="I366" s="346"/>
      <c r="J366" s="346"/>
      <c r="K366" s="346"/>
      <c r="L366" s="346"/>
      <c r="M366" s="346"/>
      <c r="N366" s="346"/>
      <c r="O366" s="346"/>
      <c r="P366" s="355"/>
      <c r="Q366" s="355"/>
      <c r="R366" s="355"/>
      <c r="S366" s="355"/>
      <c r="T366" s="355"/>
      <c r="U366" s="355"/>
      <c r="V366" s="355"/>
    </row>
    <row r="367" spans="2:22" x14ac:dyDescent="0.2">
      <c r="B367" s="345"/>
      <c r="C367" s="345"/>
      <c r="D367" s="345"/>
      <c r="E367" s="345"/>
      <c r="F367" s="345"/>
      <c r="G367" s="345"/>
      <c r="H367" s="346"/>
      <c r="I367" s="346"/>
      <c r="J367" s="346"/>
      <c r="K367" s="346"/>
      <c r="L367" s="346"/>
      <c r="M367" s="346"/>
      <c r="N367" s="346"/>
      <c r="O367" s="346"/>
      <c r="P367" s="355"/>
      <c r="Q367" s="355"/>
      <c r="R367" s="355"/>
      <c r="S367" s="355"/>
      <c r="T367" s="355"/>
      <c r="U367" s="355"/>
      <c r="V367" s="355"/>
    </row>
    <row r="368" spans="2:22" x14ac:dyDescent="0.2">
      <c r="B368" s="345"/>
      <c r="C368" s="345"/>
      <c r="D368" s="345"/>
      <c r="E368" s="345"/>
      <c r="F368" s="345"/>
      <c r="G368" s="345"/>
      <c r="H368" s="346"/>
      <c r="I368" s="346"/>
      <c r="J368" s="346"/>
      <c r="K368" s="346"/>
      <c r="L368" s="346"/>
      <c r="M368" s="346"/>
      <c r="N368" s="346"/>
      <c r="O368" s="346"/>
      <c r="P368" s="355"/>
      <c r="Q368" s="355"/>
      <c r="R368" s="355"/>
      <c r="S368" s="355"/>
      <c r="T368" s="355"/>
      <c r="U368" s="355"/>
      <c r="V368" s="355"/>
    </row>
    <row r="369" spans="2:22" x14ac:dyDescent="0.2">
      <c r="B369" s="345"/>
      <c r="C369" s="345"/>
      <c r="D369" s="345"/>
      <c r="E369" s="345"/>
      <c r="F369" s="345"/>
      <c r="G369" s="345"/>
      <c r="H369" s="346"/>
      <c r="I369" s="346"/>
      <c r="J369" s="346"/>
      <c r="K369" s="346"/>
      <c r="L369" s="346"/>
      <c r="M369" s="346"/>
      <c r="N369" s="346"/>
      <c r="O369" s="346"/>
      <c r="P369" s="355"/>
      <c r="Q369" s="355"/>
      <c r="R369" s="355"/>
      <c r="S369" s="355"/>
      <c r="T369" s="355"/>
      <c r="U369" s="355"/>
      <c r="V369" s="355"/>
    </row>
    <row r="370" spans="2:22" x14ac:dyDescent="0.2">
      <c r="B370" s="345"/>
      <c r="C370" s="345"/>
      <c r="D370" s="345"/>
      <c r="E370" s="345"/>
      <c r="F370" s="345"/>
      <c r="G370" s="345"/>
      <c r="H370" s="346"/>
      <c r="I370" s="346"/>
      <c r="J370" s="346"/>
      <c r="K370" s="346"/>
      <c r="L370" s="346"/>
      <c r="M370" s="346"/>
      <c r="N370" s="346"/>
      <c r="O370" s="346"/>
      <c r="P370" s="355"/>
      <c r="Q370" s="355"/>
      <c r="R370" s="355"/>
      <c r="S370" s="355"/>
      <c r="T370" s="355"/>
      <c r="U370" s="355"/>
      <c r="V370" s="355"/>
    </row>
    <row r="371" spans="2:22" x14ac:dyDescent="0.2">
      <c r="B371" s="345"/>
      <c r="C371" s="345"/>
      <c r="D371" s="345"/>
      <c r="E371" s="345"/>
      <c r="F371" s="345"/>
      <c r="G371" s="345"/>
      <c r="H371" s="346"/>
      <c r="I371" s="346"/>
      <c r="J371" s="346"/>
      <c r="K371" s="346"/>
      <c r="L371" s="346"/>
      <c r="M371" s="346"/>
      <c r="N371" s="346"/>
      <c r="O371" s="346"/>
      <c r="P371" s="355"/>
      <c r="Q371" s="355"/>
      <c r="R371" s="355"/>
      <c r="S371" s="355"/>
      <c r="T371" s="355"/>
      <c r="U371" s="355"/>
      <c r="V371" s="355"/>
    </row>
    <row r="372" spans="2:22" x14ac:dyDescent="0.2">
      <c r="B372" s="345"/>
      <c r="C372" s="345"/>
      <c r="D372" s="345"/>
      <c r="E372" s="345"/>
      <c r="F372" s="345"/>
      <c r="G372" s="345"/>
      <c r="H372" s="346"/>
      <c r="I372" s="346"/>
      <c r="J372" s="346"/>
      <c r="K372" s="346"/>
      <c r="L372" s="346"/>
      <c r="M372" s="346"/>
      <c r="N372" s="346"/>
      <c r="O372" s="346"/>
      <c r="P372" s="355"/>
      <c r="Q372" s="355"/>
      <c r="R372" s="355"/>
      <c r="S372" s="355"/>
      <c r="T372" s="355"/>
      <c r="U372" s="355"/>
      <c r="V372" s="355"/>
    </row>
    <row r="373" spans="2:22" x14ac:dyDescent="0.2">
      <c r="B373" s="345"/>
      <c r="C373" s="345"/>
      <c r="D373" s="345"/>
      <c r="E373" s="345"/>
      <c r="F373" s="345"/>
      <c r="G373" s="345"/>
      <c r="H373" s="346"/>
      <c r="I373" s="346"/>
      <c r="J373" s="346"/>
      <c r="K373" s="346"/>
      <c r="L373" s="346"/>
      <c r="M373" s="346"/>
      <c r="N373" s="346"/>
      <c r="O373" s="346"/>
      <c r="P373" s="355"/>
      <c r="Q373" s="355"/>
      <c r="R373" s="355"/>
      <c r="S373" s="355"/>
      <c r="T373" s="355"/>
      <c r="U373" s="355"/>
      <c r="V373" s="355"/>
    </row>
    <row r="374" spans="2:22" x14ac:dyDescent="0.2">
      <c r="B374" s="345"/>
      <c r="C374" s="345"/>
      <c r="D374" s="345"/>
      <c r="E374" s="345"/>
      <c r="F374" s="345"/>
      <c r="G374" s="345"/>
      <c r="H374" s="346"/>
      <c r="I374" s="346"/>
      <c r="J374" s="346"/>
      <c r="K374" s="346"/>
      <c r="L374" s="346"/>
      <c r="M374" s="346"/>
      <c r="N374" s="346"/>
      <c r="O374" s="346"/>
      <c r="P374" s="355"/>
      <c r="Q374" s="355"/>
      <c r="R374" s="355"/>
      <c r="S374" s="355"/>
      <c r="T374" s="355"/>
      <c r="U374" s="355"/>
      <c r="V374" s="355"/>
    </row>
    <row r="375" spans="2:22" x14ac:dyDescent="0.2">
      <c r="B375" s="345"/>
      <c r="C375" s="345"/>
      <c r="D375" s="345"/>
      <c r="E375" s="345"/>
      <c r="F375" s="345"/>
      <c r="G375" s="345"/>
      <c r="H375" s="346"/>
      <c r="I375" s="346"/>
      <c r="J375" s="346"/>
      <c r="K375" s="346"/>
      <c r="L375" s="346"/>
      <c r="M375" s="346"/>
      <c r="N375" s="346"/>
      <c r="O375" s="346"/>
      <c r="P375" s="355"/>
      <c r="Q375" s="355"/>
      <c r="R375" s="355"/>
      <c r="S375" s="355"/>
      <c r="T375" s="355"/>
      <c r="U375" s="355"/>
      <c r="V375" s="355"/>
    </row>
    <row r="376" spans="2:22" x14ac:dyDescent="0.2">
      <c r="B376" s="345"/>
      <c r="C376" s="345"/>
      <c r="D376" s="345"/>
      <c r="E376" s="345"/>
      <c r="F376" s="345"/>
      <c r="G376" s="345"/>
      <c r="H376" s="346"/>
      <c r="I376" s="346"/>
      <c r="J376" s="346"/>
      <c r="K376" s="346"/>
      <c r="L376" s="346"/>
      <c r="M376" s="346"/>
      <c r="N376" s="346"/>
      <c r="O376" s="346"/>
      <c r="P376" s="355"/>
      <c r="Q376" s="355"/>
      <c r="R376" s="355"/>
      <c r="S376" s="355"/>
      <c r="T376" s="355"/>
      <c r="U376" s="355"/>
      <c r="V376" s="355"/>
    </row>
    <row r="377" spans="2:22" x14ac:dyDescent="0.2">
      <c r="B377" s="345"/>
      <c r="C377" s="345"/>
      <c r="D377" s="345"/>
      <c r="E377" s="345"/>
      <c r="F377" s="345"/>
      <c r="G377" s="345"/>
      <c r="H377" s="346"/>
      <c r="I377" s="346"/>
      <c r="J377" s="346"/>
      <c r="K377" s="346"/>
      <c r="L377" s="346"/>
      <c r="M377" s="346"/>
      <c r="N377" s="346"/>
      <c r="O377" s="346"/>
      <c r="P377" s="355"/>
      <c r="Q377" s="355"/>
      <c r="R377" s="355"/>
      <c r="S377" s="355"/>
      <c r="T377" s="355"/>
      <c r="U377" s="355"/>
      <c r="V377" s="355"/>
    </row>
    <row r="378" spans="2:22" x14ac:dyDescent="0.2">
      <c r="B378" s="345"/>
      <c r="C378" s="345"/>
      <c r="D378" s="345"/>
      <c r="E378" s="345"/>
      <c r="F378" s="345"/>
      <c r="G378" s="345"/>
      <c r="H378" s="346"/>
      <c r="I378" s="346"/>
      <c r="J378" s="346"/>
      <c r="K378" s="346"/>
      <c r="L378" s="346"/>
      <c r="M378" s="346"/>
      <c r="N378" s="346"/>
      <c r="O378" s="346"/>
      <c r="P378" s="355"/>
      <c r="Q378" s="355"/>
      <c r="R378" s="355"/>
      <c r="S378" s="355"/>
      <c r="T378" s="355"/>
      <c r="U378" s="355"/>
      <c r="V378" s="355"/>
    </row>
    <row r="379" spans="2:22" x14ac:dyDescent="0.2">
      <c r="B379" s="345"/>
      <c r="C379" s="345"/>
      <c r="D379" s="345"/>
      <c r="E379" s="345"/>
      <c r="F379" s="345"/>
      <c r="G379" s="345"/>
      <c r="H379" s="346"/>
      <c r="I379" s="346"/>
      <c r="J379" s="346"/>
      <c r="K379" s="346"/>
      <c r="L379" s="346"/>
      <c r="M379" s="346"/>
      <c r="N379" s="346"/>
      <c r="O379" s="346"/>
      <c r="P379" s="355"/>
      <c r="Q379" s="355"/>
      <c r="R379" s="355"/>
      <c r="S379" s="355"/>
      <c r="T379" s="355"/>
      <c r="U379" s="355"/>
      <c r="V379" s="355"/>
    </row>
    <row r="380" spans="2:22" x14ac:dyDescent="0.2">
      <c r="B380" s="345"/>
      <c r="C380" s="345"/>
      <c r="D380" s="345"/>
      <c r="E380" s="345"/>
      <c r="F380" s="345"/>
      <c r="G380" s="345"/>
      <c r="H380" s="346"/>
      <c r="I380" s="346"/>
      <c r="J380" s="346"/>
      <c r="K380" s="346"/>
      <c r="L380" s="346"/>
      <c r="M380" s="346"/>
      <c r="N380" s="346"/>
      <c r="O380" s="346"/>
      <c r="P380" s="355"/>
      <c r="Q380" s="355"/>
      <c r="R380" s="355"/>
      <c r="S380" s="355"/>
      <c r="T380" s="355"/>
      <c r="U380" s="355"/>
      <c r="V380" s="355"/>
    </row>
    <row r="381" spans="2:22" x14ac:dyDescent="0.2">
      <c r="B381" s="345"/>
      <c r="C381" s="345"/>
      <c r="D381" s="345"/>
      <c r="E381" s="345"/>
      <c r="F381" s="345"/>
      <c r="G381" s="345"/>
      <c r="H381" s="346"/>
      <c r="I381" s="346"/>
      <c r="J381" s="346"/>
      <c r="K381" s="346"/>
      <c r="L381" s="346"/>
      <c r="M381" s="346"/>
      <c r="N381" s="346"/>
      <c r="O381" s="346"/>
      <c r="P381" s="355"/>
      <c r="Q381" s="355"/>
      <c r="R381" s="355"/>
      <c r="S381" s="355"/>
      <c r="T381" s="355"/>
      <c r="U381" s="355"/>
      <c r="V381" s="355"/>
    </row>
    <row r="382" spans="2:22" x14ac:dyDescent="0.2">
      <c r="B382" s="345"/>
      <c r="C382" s="345"/>
      <c r="D382" s="345"/>
      <c r="E382" s="345"/>
      <c r="F382" s="345"/>
      <c r="G382" s="345"/>
      <c r="H382" s="346"/>
      <c r="I382" s="346"/>
      <c r="J382" s="346"/>
      <c r="K382" s="346"/>
      <c r="L382" s="346"/>
      <c r="M382" s="346"/>
      <c r="N382" s="346"/>
      <c r="O382" s="346"/>
      <c r="P382" s="355"/>
      <c r="Q382" s="355"/>
      <c r="R382" s="355"/>
      <c r="S382" s="355"/>
      <c r="T382" s="355"/>
      <c r="U382" s="355"/>
      <c r="V382" s="355"/>
    </row>
    <row r="383" spans="2:22" x14ac:dyDescent="0.2">
      <c r="B383" s="345"/>
      <c r="C383" s="345"/>
      <c r="D383" s="345"/>
      <c r="E383" s="345"/>
      <c r="F383" s="345"/>
      <c r="G383" s="345"/>
      <c r="H383" s="346"/>
      <c r="I383" s="346"/>
      <c r="J383" s="346"/>
      <c r="K383" s="346"/>
      <c r="L383" s="346"/>
      <c r="M383" s="346"/>
      <c r="N383" s="346"/>
      <c r="O383" s="346"/>
      <c r="P383" s="355"/>
      <c r="Q383" s="355"/>
      <c r="R383" s="355"/>
      <c r="S383" s="355"/>
      <c r="T383" s="355"/>
      <c r="U383" s="355"/>
      <c r="V383" s="355"/>
    </row>
    <row r="384" spans="2:22" x14ac:dyDescent="0.2">
      <c r="B384" s="345"/>
      <c r="C384" s="345"/>
      <c r="D384" s="345"/>
      <c r="E384" s="345"/>
      <c r="F384" s="345"/>
      <c r="G384" s="345"/>
      <c r="H384" s="346"/>
      <c r="I384" s="346"/>
      <c r="J384" s="346"/>
      <c r="K384" s="346"/>
      <c r="L384" s="346"/>
      <c r="M384" s="346"/>
      <c r="N384" s="346"/>
      <c r="O384" s="346"/>
      <c r="P384" s="355"/>
      <c r="Q384" s="355"/>
      <c r="R384" s="355"/>
      <c r="S384" s="355"/>
      <c r="T384" s="355"/>
      <c r="U384" s="355"/>
      <c r="V384" s="355"/>
    </row>
    <row r="385" spans="2:22" x14ac:dyDescent="0.2">
      <c r="B385" s="345"/>
      <c r="C385" s="345"/>
      <c r="D385" s="345"/>
      <c r="E385" s="345"/>
      <c r="F385" s="345"/>
      <c r="G385" s="345"/>
      <c r="H385" s="346"/>
      <c r="I385" s="346"/>
      <c r="J385" s="346"/>
      <c r="K385" s="346"/>
      <c r="L385" s="346"/>
      <c r="M385" s="346"/>
      <c r="N385" s="346"/>
      <c r="O385" s="346"/>
      <c r="P385" s="355"/>
      <c r="Q385" s="355"/>
      <c r="R385" s="355"/>
      <c r="S385" s="355"/>
      <c r="T385" s="355"/>
      <c r="U385" s="355"/>
      <c r="V385" s="355"/>
    </row>
    <row r="386" spans="2:22" x14ac:dyDescent="0.2">
      <c r="B386" s="345"/>
      <c r="C386" s="345"/>
      <c r="D386" s="345"/>
      <c r="E386" s="345"/>
      <c r="F386" s="345"/>
      <c r="G386" s="345"/>
      <c r="H386" s="346"/>
      <c r="I386" s="346"/>
      <c r="J386" s="346"/>
      <c r="K386" s="346"/>
      <c r="L386" s="346"/>
      <c r="M386" s="346"/>
      <c r="N386" s="346"/>
      <c r="O386" s="346"/>
      <c r="P386" s="355"/>
      <c r="Q386" s="355"/>
      <c r="R386" s="355"/>
      <c r="S386" s="355"/>
      <c r="T386" s="355"/>
      <c r="U386" s="355"/>
      <c r="V386" s="355"/>
    </row>
    <row r="387" spans="2:22" x14ac:dyDescent="0.2">
      <c r="B387" s="345"/>
      <c r="C387" s="345"/>
      <c r="D387" s="345"/>
      <c r="E387" s="345"/>
      <c r="F387" s="345"/>
      <c r="G387" s="345"/>
      <c r="H387" s="346"/>
      <c r="I387" s="346"/>
      <c r="J387" s="346"/>
      <c r="K387" s="346"/>
      <c r="L387" s="346"/>
      <c r="M387" s="346"/>
      <c r="N387" s="346"/>
      <c r="O387" s="346"/>
      <c r="P387" s="355"/>
      <c r="Q387" s="355"/>
      <c r="R387" s="355"/>
      <c r="S387" s="355"/>
      <c r="T387" s="355"/>
      <c r="U387" s="355"/>
      <c r="V387" s="355"/>
    </row>
    <row r="388" spans="2:22" x14ac:dyDescent="0.2">
      <c r="B388" s="345"/>
      <c r="C388" s="345"/>
      <c r="D388" s="345"/>
      <c r="E388" s="345"/>
      <c r="F388" s="345"/>
      <c r="G388" s="345"/>
      <c r="H388" s="346"/>
      <c r="I388" s="346"/>
      <c r="J388" s="346"/>
      <c r="K388" s="346"/>
      <c r="L388" s="346"/>
      <c r="M388" s="346"/>
      <c r="N388" s="346"/>
      <c r="O388" s="346"/>
      <c r="P388" s="355"/>
      <c r="Q388" s="355"/>
      <c r="R388" s="355"/>
      <c r="S388" s="355"/>
      <c r="T388" s="355"/>
      <c r="U388" s="355"/>
      <c r="V388" s="355"/>
    </row>
    <row r="389" spans="2:22" x14ac:dyDescent="0.2">
      <c r="B389" s="345"/>
      <c r="C389" s="345"/>
      <c r="D389" s="345"/>
      <c r="E389" s="345"/>
      <c r="F389" s="345"/>
      <c r="G389" s="345"/>
      <c r="H389" s="346"/>
      <c r="I389" s="346"/>
      <c r="J389" s="346"/>
      <c r="K389" s="346"/>
      <c r="L389" s="346"/>
      <c r="M389" s="346"/>
      <c r="N389" s="346"/>
      <c r="O389" s="346"/>
      <c r="P389" s="355"/>
      <c r="Q389" s="355"/>
      <c r="R389" s="355"/>
      <c r="S389" s="355"/>
      <c r="T389" s="355"/>
      <c r="U389" s="355"/>
      <c r="V389" s="355"/>
    </row>
    <row r="390" spans="2:22" x14ac:dyDescent="0.2">
      <c r="B390" s="345"/>
      <c r="C390" s="345"/>
      <c r="D390" s="345"/>
      <c r="E390" s="345"/>
      <c r="F390" s="345"/>
      <c r="G390" s="345"/>
      <c r="H390" s="346"/>
      <c r="I390" s="346"/>
      <c r="J390" s="346"/>
      <c r="K390" s="346"/>
      <c r="L390" s="346"/>
      <c r="M390" s="346"/>
      <c r="N390" s="346"/>
      <c r="O390" s="346"/>
      <c r="P390" s="355"/>
      <c r="Q390" s="355"/>
      <c r="R390" s="355"/>
      <c r="S390" s="355"/>
      <c r="T390" s="355"/>
      <c r="U390" s="355"/>
      <c r="V390" s="355"/>
    </row>
    <row r="391" spans="2:22" x14ac:dyDescent="0.2">
      <c r="B391" s="345"/>
      <c r="C391" s="345"/>
      <c r="D391" s="345"/>
      <c r="E391" s="345"/>
      <c r="F391" s="345"/>
      <c r="G391" s="345"/>
      <c r="H391" s="346"/>
      <c r="I391" s="346"/>
      <c r="J391" s="346"/>
      <c r="K391" s="346"/>
      <c r="L391" s="346"/>
      <c r="M391" s="346"/>
      <c r="N391" s="346"/>
      <c r="O391" s="346"/>
      <c r="P391" s="355"/>
      <c r="Q391" s="355"/>
      <c r="R391" s="355"/>
      <c r="S391" s="355"/>
      <c r="T391" s="355"/>
      <c r="U391" s="355"/>
      <c r="V391" s="355"/>
    </row>
    <row r="392" spans="2:22" x14ac:dyDescent="0.2">
      <c r="B392" s="345"/>
      <c r="C392" s="345"/>
      <c r="D392" s="345"/>
      <c r="E392" s="345"/>
      <c r="F392" s="345"/>
      <c r="G392" s="345"/>
      <c r="H392" s="346"/>
      <c r="I392" s="346"/>
      <c r="J392" s="346"/>
      <c r="K392" s="346"/>
      <c r="L392" s="346"/>
      <c r="M392" s="346"/>
      <c r="N392" s="346"/>
      <c r="O392" s="346"/>
      <c r="P392" s="355"/>
      <c r="Q392" s="355"/>
      <c r="R392" s="355"/>
      <c r="S392" s="355"/>
      <c r="T392" s="355"/>
      <c r="U392" s="355"/>
      <c r="V392" s="355"/>
    </row>
    <row r="393" spans="2:22" x14ac:dyDescent="0.2">
      <c r="B393" s="345"/>
      <c r="C393" s="345"/>
      <c r="D393" s="345"/>
      <c r="E393" s="345"/>
      <c r="F393" s="345"/>
      <c r="G393" s="345"/>
      <c r="H393" s="346"/>
      <c r="I393" s="346"/>
      <c r="J393" s="346"/>
      <c r="K393" s="346"/>
      <c r="L393" s="346"/>
      <c r="M393" s="346"/>
      <c r="N393" s="346"/>
      <c r="O393" s="346"/>
      <c r="P393" s="355"/>
      <c r="Q393" s="355"/>
      <c r="R393" s="355"/>
      <c r="S393" s="355"/>
      <c r="T393" s="355"/>
      <c r="U393" s="355"/>
      <c r="V393" s="355"/>
    </row>
    <row r="394" spans="2:22" x14ac:dyDescent="0.2">
      <c r="B394" s="345"/>
      <c r="C394" s="345"/>
      <c r="D394" s="345"/>
      <c r="E394" s="345"/>
      <c r="F394" s="345"/>
      <c r="G394" s="345"/>
      <c r="H394" s="346"/>
      <c r="I394" s="346"/>
      <c r="J394" s="346"/>
      <c r="K394" s="346"/>
      <c r="L394" s="346"/>
      <c r="M394" s="346"/>
      <c r="N394" s="346"/>
      <c r="O394" s="346"/>
      <c r="P394" s="355"/>
      <c r="Q394" s="355"/>
      <c r="R394" s="355"/>
      <c r="S394" s="355"/>
      <c r="T394" s="355"/>
      <c r="U394" s="355"/>
      <c r="V394" s="355"/>
    </row>
    <row r="395" spans="2:22" x14ac:dyDescent="0.2">
      <c r="B395" s="345"/>
      <c r="C395" s="345"/>
      <c r="D395" s="345"/>
      <c r="E395" s="345"/>
      <c r="F395" s="345"/>
      <c r="G395" s="345"/>
      <c r="H395" s="346"/>
      <c r="I395" s="346"/>
      <c r="J395" s="346"/>
      <c r="K395" s="346"/>
      <c r="L395" s="346"/>
      <c r="M395" s="346"/>
      <c r="N395" s="346"/>
      <c r="O395" s="346"/>
      <c r="P395" s="355"/>
      <c r="Q395" s="355"/>
      <c r="R395" s="355"/>
      <c r="S395" s="355"/>
      <c r="T395" s="355"/>
      <c r="U395" s="355"/>
      <c r="V395" s="355"/>
    </row>
    <row r="396" spans="2:22" x14ac:dyDescent="0.2">
      <c r="B396" s="345"/>
      <c r="C396" s="345"/>
      <c r="D396" s="345"/>
      <c r="E396" s="345"/>
      <c r="F396" s="345"/>
      <c r="G396" s="345"/>
      <c r="H396" s="346"/>
      <c r="I396" s="346"/>
      <c r="J396" s="346"/>
      <c r="K396" s="346"/>
      <c r="L396" s="346"/>
      <c r="M396" s="346"/>
      <c r="N396" s="346"/>
      <c r="O396" s="346"/>
      <c r="P396" s="355"/>
      <c r="Q396" s="355"/>
      <c r="R396" s="355"/>
      <c r="S396" s="355"/>
      <c r="T396" s="355"/>
      <c r="U396" s="355"/>
      <c r="V396" s="355"/>
    </row>
    <row r="397" spans="2:22" x14ac:dyDescent="0.2">
      <c r="B397" s="345"/>
      <c r="C397" s="345"/>
      <c r="D397" s="345"/>
      <c r="E397" s="345"/>
      <c r="F397" s="345"/>
      <c r="G397" s="345"/>
      <c r="H397" s="346"/>
      <c r="I397" s="346"/>
      <c r="J397" s="346"/>
      <c r="K397" s="346"/>
      <c r="L397" s="346"/>
      <c r="M397" s="346"/>
      <c r="N397" s="346"/>
      <c r="O397" s="346"/>
      <c r="P397" s="355"/>
      <c r="Q397" s="355"/>
      <c r="R397" s="355"/>
      <c r="S397" s="355"/>
      <c r="T397" s="355"/>
      <c r="U397" s="355"/>
      <c r="V397" s="355"/>
    </row>
    <row r="398" spans="2:22" x14ac:dyDescent="0.2">
      <c r="B398" s="345"/>
      <c r="C398" s="345"/>
      <c r="D398" s="345"/>
      <c r="E398" s="345"/>
      <c r="F398" s="345"/>
      <c r="G398" s="345"/>
      <c r="H398" s="346"/>
      <c r="I398" s="346"/>
      <c r="J398" s="346"/>
      <c r="K398" s="346"/>
      <c r="L398" s="346"/>
      <c r="M398" s="346"/>
      <c r="N398" s="346"/>
      <c r="O398" s="346"/>
      <c r="P398" s="355"/>
      <c r="Q398" s="355"/>
      <c r="R398" s="355"/>
      <c r="S398" s="355"/>
      <c r="T398" s="355"/>
      <c r="U398" s="355"/>
      <c r="V398" s="355"/>
    </row>
    <row r="399" spans="2:22" x14ac:dyDescent="0.2">
      <c r="B399" s="345"/>
      <c r="C399" s="345"/>
      <c r="D399" s="345"/>
      <c r="E399" s="345"/>
      <c r="F399" s="345"/>
      <c r="G399" s="345"/>
      <c r="H399" s="346"/>
      <c r="I399" s="346"/>
      <c r="J399" s="346"/>
      <c r="K399" s="346"/>
      <c r="L399" s="346"/>
      <c r="M399" s="346"/>
      <c r="N399" s="346"/>
      <c r="O399" s="346"/>
      <c r="P399" s="355"/>
      <c r="Q399" s="355"/>
      <c r="R399" s="355"/>
      <c r="S399" s="355"/>
      <c r="T399" s="355"/>
      <c r="U399" s="355"/>
      <c r="V399" s="355"/>
    </row>
    <row r="400" spans="2:22" x14ac:dyDescent="0.2">
      <c r="B400" s="345"/>
      <c r="C400" s="345"/>
      <c r="D400" s="345"/>
      <c r="E400" s="345"/>
      <c r="F400" s="345"/>
      <c r="G400" s="345"/>
      <c r="H400" s="346"/>
      <c r="I400" s="346"/>
      <c r="J400" s="346"/>
      <c r="K400" s="346"/>
      <c r="L400" s="346"/>
      <c r="M400" s="346"/>
      <c r="N400" s="346"/>
      <c r="O400" s="346"/>
      <c r="P400" s="355"/>
      <c r="Q400" s="355"/>
      <c r="R400" s="355"/>
      <c r="S400" s="355"/>
      <c r="T400" s="355"/>
      <c r="U400" s="355"/>
      <c r="V400" s="355"/>
    </row>
    <row r="401" spans="2:22" x14ac:dyDescent="0.2">
      <c r="B401" s="345"/>
      <c r="C401" s="345"/>
      <c r="D401" s="345"/>
      <c r="E401" s="345"/>
      <c r="F401" s="345"/>
      <c r="G401" s="345"/>
      <c r="H401" s="346"/>
      <c r="I401" s="346"/>
      <c r="J401" s="346"/>
      <c r="K401" s="346"/>
      <c r="L401" s="346"/>
      <c r="M401" s="346"/>
      <c r="N401" s="346"/>
      <c r="O401" s="346"/>
      <c r="P401" s="355"/>
      <c r="Q401" s="355"/>
      <c r="R401" s="355"/>
      <c r="S401" s="355"/>
      <c r="T401" s="355"/>
      <c r="U401" s="355"/>
      <c r="V401" s="355"/>
    </row>
    <row r="402" spans="2:22" x14ac:dyDescent="0.2">
      <c r="B402" s="345"/>
      <c r="C402" s="345"/>
      <c r="D402" s="345"/>
      <c r="E402" s="345"/>
      <c r="F402" s="345"/>
      <c r="G402" s="345"/>
      <c r="H402" s="346"/>
      <c r="I402" s="346"/>
      <c r="J402" s="346"/>
      <c r="K402" s="346"/>
      <c r="L402" s="346"/>
      <c r="M402" s="346"/>
      <c r="N402" s="346"/>
      <c r="O402" s="346"/>
      <c r="P402" s="355"/>
      <c r="Q402" s="355"/>
      <c r="R402" s="355"/>
      <c r="S402" s="355"/>
      <c r="T402" s="355"/>
      <c r="U402" s="355"/>
      <c r="V402" s="355"/>
    </row>
    <row r="403" spans="2:22" x14ac:dyDescent="0.2">
      <c r="B403" s="345"/>
      <c r="C403" s="345"/>
      <c r="D403" s="345"/>
      <c r="E403" s="345"/>
      <c r="F403" s="345"/>
      <c r="G403" s="345"/>
      <c r="H403" s="346"/>
      <c r="I403" s="346"/>
      <c r="J403" s="346"/>
      <c r="K403" s="346"/>
      <c r="L403" s="346"/>
      <c r="M403" s="346"/>
      <c r="N403" s="346"/>
      <c r="O403" s="346"/>
      <c r="P403" s="355"/>
      <c r="Q403" s="355"/>
      <c r="R403" s="355"/>
      <c r="S403" s="355"/>
      <c r="T403" s="355"/>
      <c r="U403" s="355"/>
      <c r="V403" s="355"/>
    </row>
    <row r="404" spans="2:22" x14ac:dyDescent="0.2">
      <c r="B404" s="345"/>
      <c r="C404" s="345"/>
      <c r="D404" s="345"/>
      <c r="E404" s="345"/>
      <c r="F404" s="345"/>
      <c r="G404" s="345"/>
      <c r="H404" s="346"/>
      <c r="I404" s="346"/>
      <c r="J404" s="346"/>
      <c r="K404" s="346"/>
      <c r="L404" s="346"/>
      <c r="M404" s="346"/>
      <c r="N404" s="346"/>
      <c r="O404" s="346"/>
      <c r="P404" s="355"/>
      <c r="Q404" s="355"/>
      <c r="R404" s="355"/>
      <c r="S404" s="355"/>
      <c r="T404" s="355"/>
      <c r="U404" s="355"/>
      <c r="V404" s="355"/>
    </row>
  </sheetData>
  <mergeCells count="3">
    <mergeCell ref="B4:H4"/>
    <mergeCell ref="I4:O4"/>
    <mergeCell ref="P4:V4"/>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A82"/>
  <sheetViews>
    <sheetView workbookViewId="0">
      <selection activeCell="E34" sqref="E34"/>
    </sheetView>
  </sheetViews>
  <sheetFormatPr defaultRowHeight="15" x14ac:dyDescent="0.25"/>
  <cols>
    <col min="1" max="8" width="19.7109375" customWidth="1"/>
    <col min="9" max="9" width="9.140625" style="46"/>
    <col min="10" max="10" width="9.140625" style="46" customWidth="1"/>
    <col min="11" max="11" width="12.7109375" style="46" hidden="1" customWidth="1"/>
    <col min="12" max="12" width="16" style="46" hidden="1" customWidth="1"/>
    <col min="13" max="13" width="14.28515625" style="46" hidden="1" customWidth="1"/>
    <col min="14" max="14" width="16.42578125" style="46" hidden="1" customWidth="1"/>
    <col min="15" max="15" width="9.140625" style="57" hidden="1" customWidth="1"/>
    <col min="16" max="16" width="12.85546875" style="57" customWidth="1"/>
    <col min="17" max="17" width="9.140625" style="57" customWidth="1"/>
    <col min="18" max="18" width="8.42578125" style="57" customWidth="1"/>
    <col min="19" max="19" width="9.140625" style="57" customWidth="1"/>
    <col min="20" max="21" width="11.28515625" style="57" customWidth="1"/>
    <col min="22" max="24" width="9.140625" style="57" customWidth="1"/>
    <col min="25" max="27" width="9.140625" style="57"/>
  </cols>
  <sheetData>
    <row r="1" spans="1:27" ht="15.75" x14ac:dyDescent="0.25">
      <c r="A1" s="52" t="s">
        <v>28</v>
      </c>
      <c r="D1" s="53"/>
      <c r="K1" s="54" t="s">
        <v>29</v>
      </c>
      <c r="L1" s="55"/>
      <c r="M1" s="55"/>
      <c r="N1" s="55"/>
      <c r="O1" s="56"/>
      <c r="R1"/>
      <c r="S1"/>
      <c r="T1"/>
      <c r="U1"/>
      <c r="V1"/>
      <c r="W1"/>
      <c r="X1"/>
      <c r="Y1"/>
      <c r="Z1"/>
      <c r="AA1"/>
    </row>
    <row r="2" spans="1:27" x14ac:dyDescent="0.25">
      <c r="A2" s="58"/>
      <c r="B2" s="59"/>
      <c r="C2" s="59"/>
      <c r="E2" s="59"/>
      <c r="F2" s="59"/>
      <c r="G2" s="59"/>
      <c r="H2" s="60"/>
      <c r="I2" s="61"/>
      <c r="K2" s="62">
        <v>41821</v>
      </c>
      <c r="L2" s="63">
        <v>600908</v>
      </c>
      <c r="M2" s="64"/>
      <c r="N2" s="64"/>
      <c r="O2" s="65">
        <v>49719</v>
      </c>
      <c r="R2"/>
      <c r="S2"/>
      <c r="T2"/>
      <c r="U2"/>
      <c r="V2"/>
      <c r="W2"/>
      <c r="X2"/>
      <c r="Y2"/>
      <c r="Z2"/>
      <c r="AA2"/>
    </row>
    <row r="3" spans="1:27" x14ac:dyDescent="0.25">
      <c r="A3" s="58"/>
      <c r="B3" s="66"/>
      <c r="C3" s="66"/>
      <c r="D3" s="66"/>
      <c r="E3" s="66"/>
      <c r="F3" s="58"/>
      <c r="G3" s="58"/>
      <c r="K3" s="62">
        <v>41852</v>
      </c>
      <c r="L3" s="63">
        <v>599872</v>
      </c>
      <c r="M3" s="64"/>
      <c r="N3" s="64"/>
      <c r="O3" s="65">
        <v>40591</v>
      </c>
      <c r="R3"/>
      <c r="S3"/>
      <c r="T3"/>
      <c r="U3"/>
      <c r="V3"/>
      <c r="W3"/>
      <c r="X3"/>
      <c r="Y3"/>
      <c r="Z3"/>
      <c r="AA3"/>
    </row>
    <row r="4" spans="1:27" x14ac:dyDescent="0.25">
      <c r="A4" s="67" t="s">
        <v>30</v>
      </c>
      <c r="B4" s="68"/>
      <c r="C4" s="68"/>
      <c r="D4" s="68"/>
      <c r="E4" s="68"/>
      <c r="F4" s="68"/>
      <c r="G4" s="69"/>
      <c r="H4" s="70"/>
      <c r="I4" s="71"/>
      <c r="K4" s="62">
        <v>41883</v>
      </c>
      <c r="L4" s="63">
        <v>1302495</v>
      </c>
      <c r="M4" s="64"/>
      <c r="N4" s="64"/>
      <c r="O4" s="65">
        <v>65535</v>
      </c>
      <c r="R4"/>
      <c r="S4"/>
      <c r="T4"/>
      <c r="U4"/>
      <c r="V4"/>
      <c r="W4"/>
      <c r="X4"/>
      <c r="Y4"/>
      <c r="Z4"/>
      <c r="AA4"/>
    </row>
    <row r="5" spans="1:27" x14ac:dyDescent="0.25">
      <c r="A5" s="67"/>
      <c r="B5" s="68"/>
      <c r="C5" s="68"/>
      <c r="D5" s="68"/>
      <c r="E5" s="68"/>
      <c r="F5" s="68"/>
      <c r="G5" s="69"/>
      <c r="H5" s="70"/>
      <c r="I5" s="71"/>
      <c r="K5" s="62">
        <v>41913</v>
      </c>
      <c r="L5" s="63">
        <v>776448</v>
      </c>
      <c r="M5" s="64"/>
      <c r="N5" s="64"/>
      <c r="O5" s="65">
        <v>60933</v>
      </c>
      <c r="R5"/>
      <c r="S5"/>
      <c r="T5"/>
      <c r="U5"/>
      <c r="V5"/>
      <c r="W5"/>
      <c r="X5"/>
      <c r="Y5"/>
      <c r="Z5"/>
      <c r="AA5"/>
    </row>
    <row r="6" spans="1:27" x14ac:dyDescent="0.25">
      <c r="A6" s="72"/>
      <c r="B6" s="73" t="s">
        <v>31</v>
      </c>
      <c r="C6" s="414" t="s">
        <v>32</v>
      </c>
      <c r="D6" s="414"/>
      <c r="E6" s="68"/>
      <c r="F6" s="68"/>
      <c r="G6" s="69"/>
      <c r="H6" s="70"/>
      <c r="I6" s="71"/>
      <c r="K6" s="62">
        <v>41944</v>
      </c>
      <c r="L6" s="63">
        <v>558243</v>
      </c>
      <c r="M6" s="64"/>
      <c r="N6" s="64"/>
      <c r="O6" s="65">
        <v>41102</v>
      </c>
      <c r="P6"/>
      <c r="Q6"/>
      <c r="R6"/>
      <c r="S6"/>
      <c r="T6"/>
      <c r="U6"/>
      <c r="V6"/>
      <c r="W6"/>
      <c r="X6"/>
      <c r="Y6"/>
      <c r="Z6"/>
      <c r="AA6"/>
    </row>
    <row r="7" spans="1:27" ht="14.25" customHeight="1" x14ac:dyDescent="0.25">
      <c r="A7" s="72"/>
      <c r="B7" s="72" t="s">
        <v>33</v>
      </c>
      <c r="C7" s="72" t="s">
        <v>34</v>
      </c>
      <c r="D7" s="72" t="s">
        <v>35</v>
      </c>
      <c r="G7" s="74"/>
      <c r="H7" s="75"/>
      <c r="I7" s="75"/>
      <c r="K7" s="62">
        <v>41974</v>
      </c>
      <c r="L7" s="63">
        <v>1332997</v>
      </c>
      <c r="M7" s="64"/>
      <c r="N7" s="64"/>
      <c r="O7" s="65">
        <v>54660</v>
      </c>
      <c r="P7"/>
      <c r="Q7"/>
      <c r="R7"/>
      <c r="S7"/>
      <c r="T7"/>
      <c r="U7"/>
      <c r="V7"/>
      <c r="W7"/>
      <c r="X7"/>
      <c r="Y7"/>
      <c r="Z7"/>
      <c r="AA7"/>
    </row>
    <row r="8" spans="1:27" x14ac:dyDescent="0.25">
      <c r="A8" s="76" t="s">
        <v>6</v>
      </c>
      <c r="B8" s="77">
        <v>124592</v>
      </c>
      <c r="C8" s="78">
        <v>9715</v>
      </c>
      <c r="D8" s="78">
        <v>472.678</v>
      </c>
      <c r="G8" s="78"/>
      <c r="H8" s="79"/>
      <c r="I8" s="79"/>
      <c r="K8" s="62" t="s">
        <v>36</v>
      </c>
      <c r="L8" s="63">
        <v>5129649</v>
      </c>
      <c r="M8" s="64"/>
      <c r="N8" s="64"/>
      <c r="O8" s="65">
        <v>141863</v>
      </c>
      <c r="P8"/>
      <c r="Q8"/>
      <c r="R8"/>
      <c r="S8"/>
      <c r="T8"/>
      <c r="U8"/>
      <c r="V8"/>
      <c r="W8"/>
      <c r="X8"/>
      <c r="Y8"/>
      <c r="Z8"/>
      <c r="AA8"/>
    </row>
    <row r="9" spans="1:27" x14ac:dyDescent="0.25">
      <c r="A9" s="16" t="s">
        <v>7</v>
      </c>
      <c r="B9" s="77">
        <v>120504</v>
      </c>
      <c r="C9" s="78">
        <v>10301</v>
      </c>
      <c r="D9" s="78">
        <v>454</v>
      </c>
      <c r="G9" s="78"/>
      <c r="H9" s="79"/>
      <c r="I9" s="79"/>
      <c r="K9" s="80" t="s">
        <v>37</v>
      </c>
      <c r="L9" s="81">
        <f>SUM(L2:L8)</f>
        <v>10300612</v>
      </c>
      <c r="M9" s="80"/>
      <c r="N9" s="80"/>
      <c r="O9" s="82">
        <f>SUM(O2:O8)</f>
        <v>454403</v>
      </c>
      <c r="P9"/>
      <c r="Q9"/>
      <c r="R9"/>
      <c r="S9"/>
      <c r="T9"/>
      <c r="U9"/>
      <c r="V9"/>
      <c r="W9"/>
      <c r="X9"/>
      <c r="Y9"/>
      <c r="Z9"/>
      <c r="AA9"/>
    </row>
    <row r="10" spans="1:27" x14ac:dyDescent="0.25">
      <c r="A10" s="16" t="s">
        <v>8</v>
      </c>
      <c r="B10" s="77">
        <v>101469</v>
      </c>
      <c r="C10" s="78">
        <v>12077.811</v>
      </c>
      <c r="D10" s="78">
        <v>362.98399999999998</v>
      </c>
      <c r="G10" s="78"/>
      <c r="H10" s="79"/>
      <c r="I10" s="79"/>
      <c r="K10" s="64" t="s">
        <v>38</v>
      </c>
      <c r="L10" s="63">
        <f>L11-L8</f>
        <v>5909539</v>
      </c>
      <c r="M10" s="64"/>
      <c r="N10" s="64"/>
      <c r="O10" s="65">
        <f>O11-O8</f>
        <v>189226</v>
      </c>
      <c r="P10"/>
      <c r="Q10"/>
      <c r="R10"/>
      <c r="S10"/>
      <c r="T10"/>
      <c r="U10"/>
      <c r="V10"/>
      <c r="W10"/>
      <c r="X10"/>
      <c r="Y10"/>
      <c r="Z10"/>
      <c r="AA10"/>
    </row>
    <row r="11" spans="1:27" x14ac:dyDescent="0.25">
      <c r="A11" s="24" t="s">
        <v>39</v>
      </c>
      <c r="B11" s="24">
        <f>(B10/B9)-1</f>
        <v>-0.15796156144194384</v>
      </c>
      <c r="C11" s="24">
        <f t="shared" ref="C11:D11" si="0">(C10/C9)-1</f>
        <v>0.17248917580817391</v>
      </c>
      <c r="D11" s="24">
        <f t="shared" si="0"/>
        <v>-0.20047577092511015</v>
      </c>
      <c r="G11" s="83"/>
      <c r="H11" s="79"/>
      <c r="I11" s="79"/>
      <c r="K11" s="64" t="s">
        <v>40</v>
      </c>
      <c r="L11" s="63">
        <v>11039188</v>
      </c>
      <c r="M11" s="64"/>
      <c r="N11" s="64"/>
      <c r="O11" s="65">
        <v>331089</v>
      </c>
      <c r="P11"/>
      <c r="Q11"/>
      <c r="R11"/>
      <c r="S11"/>
      <c r="T11"/>
      <c r="U11"/>
      <c r="V11"/>
      <c r="W11"/>
      <c r="X11"/>
      <c r="Y11"/>
      <c r="Z11"/>
      <c r="AA11"/>
    </row>
    <row r="12" spans="1:27" x14ac:dyDescent="0.25">
      <c r="A12" s="84" t="s">
        <v>41</v>
      </c>
      <c r="B12" s="85"/>
      <c r="C12" s="85"/>
      <c r="D12" s="85"/>
      <c r="E12" s="85"/>
      <c r="F12" s="58"/>
      <c r="G12" s="58"/>
      <c r="H12" s="79"/>
      <c r="I12" s="79"/>
      <c r="K12" s="64" t="s">
        <v>42</v>
      </c>
      <c r="L12" s="63">
        <v>6168272</v>
      </c>
      <c r="M12" s="64"/>
      <c r="N12" s="64"/>
      <c r="O12" s="18">
        <v>173758</v>
      </c>
      <c r="P12"/>
      <c r="Q12"/>
      <c r="R12"/>
      <c r="S12"/>
      <c r="T12"/>
      <c r="U12"/>
      <c r="V12"/>
      <c r="W12"/>
      <c r="X12"/>
      <c r="Y12"/>
      <c r="Z12"/>
      <c r="AA12"/>
    </row>
    <row r="13" spans="1:27" x14ac:dyDescent="0.25">
      <c r="A13" s="84"/>
      <c r="B13" s="85"/>
      <c r="C13" s="85"/>
      <c r="D13" s="85"/>
      <c r="E13" s="85"/>
      <c r="F13" s="86"/>
      <c r="G13" s="58"/>
      <c r="H13" s="79"/>
      <c r="I13" s="79"/>
      <c r="K13" s="80" t="s">
        <v>43</v>
      </c>
      <c r="L13" s="81">
        <f>L12+L10</f>
        <v>12077811</v>
      </c>
      <c r="M13" s="80"/>
      <c r="N13" s="80"/>
      <c r="O13" s="82">
        <f>O12+O10</f>
        <v>362984</v>
      </c>
      <c r="P13"/>
      <c r="Q13"/>
      <c r="R13"/>
      <c r="S13"/>
      <c r="T13"/>
      <c r="U13"/>
      <c r="V13"/>
      <c r="W13"/>
      <c r="X13"/>
      <c r="Y13"/>
      <c r="Z13"/>
      <c r="AA13"/>
    </row>
    <row r="14" spans="1:27" x14ac:dyDescent="0.25">
      <c r="A14" s="84"/>
      <c r="B14" s="85"/>
      <c r="C14" s="85"/>
      <c r="D14" s="85"/>
      <c r="E14" s="85"/>
      <c r="F14" s="86"/>
      <c r="G14" s="58"/>
      <c r="H14" s="87"/>
      <c r="I14" s="87"/>
      <c r="J14" s="64"/>
      <c r="K14" s="64"/>
      <c r="L14" s="64"/>
      <c r="M14" s="64"/>
      <c r="N14" s="64"/>
      <c r="R14"/>
      <c r="S14"/>
      <c r="T14"/>
      <c r="U14"/>
      <c r="V14"/>
      <c r="W14"/>
      <c r="X14"/>
      <c r="Y14"/>
      <c r="Z14"/>
      <c r="AA14"/>
    </row>
    <row r="15" spans="1:27" x14ac:dyDescent="0.25">
      <c r="A15" s="88"/>
      <c r="B15" s="58"/>
      <c r="C15" s="58"/>
      <c r="D15" s="58"/>
      <c r="E15" s="58"/>
      <c r="F15" s="58"/>
      <c r="G15" s="58"/>
      <c r="I15" s="89"/>
      <c r="J15" s="64"/>
      <c r="K15" s="64"/>
      <c r="L15" s="64"/>
      <c r="M15" s="64"/>
      <c r="N15" s="64"/>
      <c r="R15"/>
      <c r="S15"/>
      <c r="T15"/>
      <c r="U15"/>
      <c r="V15"/>
      <c r="W15"/>
      <c r="X15"/>
      <c r="Y15"/>
      <c r="Z15"/>
      <c r="AA15"/>
    </row>
    <row r="16" spans="1:27" x14ac:dyDescent="0.25">
      <c r="A16" s="90" t="s">
        <v>44</v>
      </c>
      <c r="B16" s="91"/>
      <c r="C16" s="91"/>
      <c r="D16" s="91"/>
      <c r="F16" s="91"/>
      <c r="G16" s="69"/>
      <c r="I16" s="89"/>
      <c r="J16" s="89"/>
      <c r="K16" s="92"/>
      <c r="L16" s="92"/>
      <c r="M16" s="92"/>
    </row>
    <row r="17" spans="1:27" x14ac:dyDescent="0.25">
      <c r="A17" s="90"/>
      <c r="B17" s="91"/>
      <c r="C17" s="91"/>
      <c r="D17" s="91"/>
      <c r="F17" s="91"/>
      <c r="G17" s="69"/>
      <c r="I17" s="89"/>
      <c r="J17" s="89"/>
      <c r="K17" s="92"/>
      <c r="L17" s="92"/>
      <c r="M17" s="92"/>
    </row>
    <row r="18" spans="1:27" x14ac:dyDescent="0.25">
      <c r="A18" s="93"/>
      <c r="B18" s="415" t="s">
        <v>31</v>
      </c>
      <c r="C18" s="415"/>
      <c r="D18" s="415"/>
      <c r="E18" s="415" t="s">
        <v>32</v>
      </c>
      <c r="F18" s="415"/>
      <c r="G18" s="69"/>
      <c r="I18" s="89"/>
      <c r="J18" s="89"/>
      <c r="K18" s="89"/>
      <c r="L18" s="89"/>
      <c r="M18" s="89"/>
    </row>
    <row r="19" spans="1:27" x14ac:dyDescent="0.25">
      <c r="A19" s="93"/>
      <c r="B19" s="72" t="s">
        <v>45</v>
      </c>
      <c r="C19" s="72" t="s">
        <v>46</v>
      </c>
      <c r="D19" s="72" t="s">
        <v>47</v>
      </c>
      <c r="E19" s="72" t="s">
        <v>48</v>
      </c>
      <c r="F19" s="72" t="s">
        <v>35</v>
      </c>
      <c r="G19" s="74"/>
      <c r="I19" s="89"/>
      <c r="J19" s="94"/>
      <c r="K19" s="95" t="s">
        <v>49</v>
      </c>
      <c r="L19" s="95"/>
      <c r="M19" s="96" t="s">
        <v>50</v>
      </c>
      <c r="N19" s="95"/>
      <c r="O19" s="95"/>
      <c r="P19" s="95"/>
      <c r="Q19" s="95"/>
      <c r="R19" s="95"/>
      <c r="Z19"/>
      <c r="AA19"/>
    </row>
    <row r="20" spans="1:27" x14ac:dyDescent="0.25">
      <c r="A20" s="76" t="s">
        <v>6</v>
      </c>
      <c r="B20" s="97">
        <v>273.52499999999998</v>
      </c>
      <c r="C20" s="97">
        <v>409.71899999999999</v>
      </c>
      <c r="D20" s="98">
        <v>13.8</v>
      </c>
      <c r="E20" s="78">
        <v>1279.9194875380001</v>
      </c>
      <c r="F20" s="78">
        <v>62.092633724999999</v>
      </c>
      <c r="G20" s="99"/>
      <c r="H20" s="100"/>
      <c r="I20" s="75"/>
      <c r="K20" s="64"/>
      <c r="M20" s="64"/>
      <c r="N20" s="64"/>
      <c r="O20" s="101"/>
      <c r="P20" s="102"/>
      <c r="Q20" s="103"/>
      <c r="R20" s="103"/>
      <c r="S20" s="101"/>
      <c r="X20"/>
      <c r="Y20"/>
      <c r="Z20"/>
      <c r="AA20"/>
    </row>
    <row r="21" spans="1:27" x14ac:dyDescent="0.25">
      <c r="A21" s="16" t="s">
        <v>7</v>
      </c>
      <c r="B21" s="97">
        <v>267.89999999999998</v>
      </c>
      <c r="C21" s="97">
        <v>590.6</v>
      </c>
      <c r="D21" s="98">
        <v>6.3</v>
      </c>
      <c r="E21" s="78">
        <v>1396.0860091</v>
      </c>
      <c r="F21" s="78">
        <v>62.106419549999998</v>
      </c>
      <c r="G21" s="99"/>
      <c r="H21" s="100"/>
      <c r="I21" s="104"/>
      <c r="N21" s="63"/>
      <c r="O21" s="101"/>
      <c r="P21" s="105"/>
      <c r="Q21" s="106"/>
      <c r="R21" s="105"/>
      <c r="S21" s="107"/>
      <c r="X21"/>
      <c r="Y21"/>
      <c r="Z21"/>
      <c r="AA21"/>
    </row>
    <row r="22" spans="1:27" x14ac:dyDescent="0.25">
      <c r="A22" s="16" t="s">
        <v>8</v>
      </c>
      <c r="B22" s="97">
        <v>197.05892509291027</v>
      </c>
      <c r="C22" s="97">
        <v>649.50479055000005</v>
      </c>
      <c r="D22" s="98">
        <v>5.5777160831850017</v>
      </c>
      <c r="E22" s="78">
        <v>1549.2991851475001</v>
      </c>
      <c r="F22" s="78">
        <v>46.406320874999999</v>
      </c>
      <c r="G22" s="99"/>
      <c r="H22" s="100"/>
      <c r="I22" s="104"/>
      <c r="K22" s="108"/>
      <c r="L22" s="109" t="s">
        <v>51</v>
      </c>
      <c r="M22" s="109" t="s">
        <v>52</v>
      </c>
      <c r="N22" s="110" t="s">
        <v>53</v>
      </c>
      <c r="O22" s="101"/>
      <c r="P22" s="105"/>
      <c r="Q22" s="106"/>
      <c r="R22" s="111"/>
      <c r="S22" s="107"/>
      <c r="X22"/>
      <c r="Y22"/>
      <c r="Z22"/>
      <c r="AA22"/>
    </row>
    <row r="23" spans="1:27" x14ac:dyDescent="0.25">
      <c r="A23" s="24" t="s">
        <v>39</v>
      </c>
      <c r="B23" s="24">
        <f>(B22/B21)-1</f>
        <v>-0.264431037353825</v>
      </c>
      <c r="C23" s="24">
        <f t="shared" ref="C23:F23" si="1">(C22/C21)-1</f>
        <v>9.9737200389434566E-2</v>
      </c>
      <c r="D23" s="24">
        <f t="shared" si="1"/>
        <v>-0.11464824076428537</v>
      </c>
      <c r="E23" s="24">
        <f t="shared" si="1"/>
        <v>0.10974479727525566</v>
      </c>
      <c r="F23" s="24">
        <f t="shared" si="1"/>
        <v>-0.25279349202155066</v>
      </c>
      <c r="G23" s="112"/>
      <c r="H23" s="79"/>
      <c r="I23" s="79"/>
      <c r="K23" s="113">
        <v>42186</v>
      </c>
      <c r="L23" s="63">
        <v>18246.965557150099</v>
      </c>
      <c r="M23" s="63">
        <v>48889.851000000002</v>
      </c>
      <c r="N23" s="63">
        <v>24.934840000000001</v>
      </c>
      <c r="O23" s="114"/>
      <c r="P23" s="114"/>
      <c r="Q23" s="115"/>
      <c r="R23" s="115"/>
      <c r="S23" s="107"/>
      <c r="X23"/>
      <c r="Y23"/>
      <c r="Z23"/>
      <c r="AA23"/>
    </row>
    <row r="24" spans="1:27" x14ac:dyDescent="0.25">
      <c r="A24" s="84" t="s">
        <v>54</v>
      </c>
      <c r="B24" s="116"/>
      <c r="C24" s="116"/>
      <c r="D24" s="116"/>
      <c r="E24" s="116"/>
      <c r="F24" s="116"/>
      <c r="G24" s="117"/>
      <c r="H24" s="79"/>
      <c r="I24" s="79"/>
      <c r="K24" s="113">
        <v>42217</v>
      </c>
      <c r="L24" s="63">
        <v>20674.780509010001</v>
      </c>
      <c r="M24" s="63">
        <v>65291.371749999998</v>
      </c>
      <c r="N24" s="63">
        <v>77.619320000000002</v>
      </c>
      <c r="O24" s="114"/>
      <c r="P24" s="114"/>
      <c r="Q24" s="115"/>
      <c r="R24" s="115"/>
      <c r="S24" s="107"/>
      <c r="X24"/>
      <c r="Y24"/>
      <c r="Z24"/>
      <c r="AA24"/>
    </row>
    <row r="25" spans="1:27" x14ac:dyDescent="0.25">
      <c r="A25" s="86"/>
      <c r="B25" s="116"/>
      <c r="C25" s="116"/>
      <c r="D25" s="116"/>
      <c r="E25" s="116"/>
      <c r="F25" s="116"/>
      <c r="G25" s="117"/>
      <c r="H25" s="79"/>
      <c r="I25" s="79"/>
      <c r="K25" s="113">
        <v>42248</v>
      </c>
      <c r="L25" s="63">
        <v>18284.50117173</v>
      </c>
      <c r="M25" s="63">
        <v>56090.788249999998</v>
      </c>
      <c r="N25" s="63">
        <v>248.2927</v>
      </c>
      <c r="O25" s="114"/>
      <c r="P25" s="114"/>
      <c r="Q25" s="115"/>
      <c r="R25" s="115"/>
      <c r="S25" s="107"/>
      <c r="X25"/>
      <c r="Y25"/>
      <c r="Z25"/>
      <c r="AA25"/>
    </row>
    <row r="26" spans="1:27" x14ac:dyDescent="0.25">
      <c r="A26" s="118" t="s">
        <v>55</v>
      </c>
      <c r="B26" s="119"/>
      <c r="C26" s="119"/>
      <c r="D26" s="119"/>
      <c r="E26" s="120"/>
      <c r="G26" s="121"/>
      <c r="H26" s="79"/>
      <c r="I26" s="79"/>
      <c r="K26" s="113">
        <v>42278</v>
      </c>
      <c r="L26" s="63">
        <v>14872.10992757</v>
      </c>
      <c r="M26" s="63">
        <v>44389.500749999999</v>
      </c>
      <c r="N26" s="63">
        <v>35.831719999999997</v>
      </c>
      <c r="O26" s="107"/>
      <c r="P26" s="114"/>
      <c r="Q26" s="115"/>
      <c r="R26" s="122"/>
      <c r="S26" s="107"/>
      <c r="X26"/>
      <c r="Y26"/>
      <c r="Z26"/>
      <c r="AA26"/>
    </row>
    <row r="27" spans="1:27" x14ac:dyDescent="0.25">
      <c r="A27" s="119"/>
      <c r="B27" s="119"/>
      <c r="C27" s="119"/>
      <c r="D27" s="119"/>
      <c r="E27" s="123"/>
      <c r="F27" s="121"/>
      <c r="G27" s="121"/>
      <c r="H27" s="124"/>
      <c r="I27" s="124"/>
      <c r="J27" s="125"/>
      <c r="K27" s="113">
        <v>42309</v>
      </c>
      <c r="L27" s="63">
        <v>14854.875524999999</v>
      </c>
      <c r="M27" s="63">
        <v>50747.512999999999</v>
      </c>
      <c r="N27" s="63">
        <v>39.3902</v>
      </c>
      <c r="O27" s="101"/>
      <c r="P27" s="101"/>
      <c r="Q27" s="101"/>
      <c r="R27" s="101"/>
      <c r="S27" s="107"/>
      <c r="X27"/>
      <c r="Y27"/>
      <c r="Z27"/>
      <c r="AA27"/>
    </row>
    <row r="28" spans="1:27" x14ac:dyDescent="0.25">
      <c r="A28" s="93"/>
      <c r="B28" s="72" t="s">
        <v>56</v>
      </c>
      <c r="C28" s="72" t="s">
        <v>57</v>
      </c>
      <c r="D28" s="72" t="s">
        <v>58</v>
      </c>
      <c r="E28" s="126"/>
      <c r="F28" s="127"/>
      <c r="G28" s="127"/>
      <c r="H28" s="128"/>
      <c r="I28" s="125"/>
      <c r="J28" s="125"/>
      <c r="K28" s="113">
        <v>42339</v>
      </c>
      <c r="L28" s="63">
        <v>15134.20049232</v>
      </c>
      <c r="M28" s="63">
        <v>53525.242749999998</v>
      </c>
      <c r="N28" s="63">
        <v>145.13136</v>
      </c>
      <c r="O28" s="101"/>
      <c r="P28" s="101"/>
      <c r="Q28" s="101"/>
      <c r="R28" s="101"/>
      <c r="S28" s="129"/>
      <c r="X28"/>
      <c r="Y28"/>
      <c r="Z28"/>
      <c r="AA28"/>
    </row>
    <row r="29" spans="1:27" x14ac:dyDescent="0.25">
      <c r="A29" s="76" t="s">
        <v>6</v>
      </c>
      <c r="B29" s="130">
        <v>3564</v>
      </c>
      <c r="C29" s="130">
        <v>360.10500000000002</v>
      </c>
      <c r="D29" s="130">
        <v>3899.9377942300002</v>
      </c>
      <c r="E29" s="131"/>
      <c r="F29" s="131"/>
      <c r="G29" s="131"/>
      <c r="H29" s="128"/>
      <c r="I29" s="125"/>
      <c r="J29" s="132"/>
      <c r="K29" s="113">
        <v>42370</v>
      </c>
      <c r="L29" s="63">
        <v>14001.6289053</v>
      </c>
      <c r="M29" s="63">
        <v>48045.921249999999</v>
      </c>
      <c r="N29" s="63">
        <v>47.873800000000003</v>
      </c>
      <c r="O29" s="101"/>
      <c r="P29" s="101"/>
      <c r="Q29" s="101"/>
      <c r="R29" s="101"/>
      <c r="S29" s="105"/>
      <c r="T29" s="65"/>
      <c r="U29" s="65"/>
      <c r="V29" s="65"/>
      <c r="W29" s="65"/>
      <c r="X29" s="18"/>
      <c r="Y29"/>
      <c r="Z29"/>
      <c r="AA29"/>
    </row>
    <row r="30" spans="1:27" x14ac:dyDescent="0.25">
      <c r="A30" s="16" t="s">
        <v>7</v>
      </c>
      <c r="B30" s="130">
        <v>3050</v>
      </c>
      <c r="C30" s="130">
        <v>318.16300000000001</v>
      </c>
      <c r="D30" s="130">
        <v>2650.72191944</v>
      </c>
      <c r="E30" s="131"/>
      <c r="F30" s="131"/>
      <c r="G30" s="131"/>
      <c r="H30" s="133"/>
      <c r="I30" s="132"/>
      <c r="J30" s="132"/>
      <c r="K30" s="113">
        <v>42401</v>
      </c>
      <c r="L30" s="63">
        <v>17285.776235880101</v>
      </c>
      <c r="M30" s="63">
        <v>51654.673000000003</v>
      </c>
      <c r="N30" s="63">
        <v>27.289549999999998</v>
      </c>
      <c r="O30" s="101"/>
      <c r="P30" s="101"/>
      <c r="Q30" s="101"/>
      <c r="R30" s="101"/>
      <c r="S30" s="105"/>
      <c r="T30" s="65"/>
      <c r="U30" s="65"/>
      <c r="V30" s="65"/>
      <c r="W30" s="65"/>
      <c r="X30" s="18"/>
      <c r="Y30"/>
      <c r="Z30"/>
      <c r="AA30"/>
    </row>
    <row r="31" spans="1:27" x14ac:dyDescent="0.25">
      <c r="A31" s="16" t="s">
        <v>8</v>
      </c>
      <c r="B31" s="130">
        <v>3131</v>
      </c>
      <c r="C31" s="130">
        <v>329.21600000000001</v>
      </c>
      <c r="D31" s="130">
        <v>2365.3965784400002</v>
      </c>
      <c r="F31" s="134"/>
      <c r="G31" s="134"/>
      <c r="H31" s="133"/>
      <c r="I31" s="132"/>
      <c r="J31" s="94"/>
      <c r="K31" s="113">
        <v>42430</v>
      </c>
      <c r="L31" s="63">
        <v>15737.034929290101</v>
      </c>
      <c r="M31" s="63">
        <v>51073.282500000001</v>
      </c>
      <c r="N31" s="63">
        <v>50.704709999999999</v>
      </c>
      <c r="O31" s="101"/>
      <c r="P31" s="101"/>
      <c r="Q31" s="101"/>
      <c r="R31" s="101"/>
      <c r="S31" s="101"/>
      <c r="X31"/>
      <c r="Y31"/>
      <c r="Z31"/>
      <c r="AA31"/>
    </row>
    <row r="32" spans="1:27" x14ac:dyDescent="0.25">
      <c r="A32" s="24" t="s">
        <v>39</v>
      </c>
      <c r="B32" s="24">
        <f>(B31/B30)-1</f>
        <v>2.6557377049180264E-2</v>
      </c>
      <c r="C32" s="24">
        <f t="shared" ref="C32:D32" si="2">(C31/C30)-1</f>
        <v>3.4740054626087868E-2</v>
      </c>
      <c r="D32" s="24">
        <f t="shared" si="2"/>
        <v>-0.10764061628172539</v>
      </c>
      <c r="E32" s="135"/>
      <c r="F32" s="135"/>
      <c r="G32" s="135"/>
      <c r="H32" s="136"/>
      <c r="I32" s="136"/>
      <c r="K32" s="113">
        <v>42461</v>
      </c>
      <c r="L32" s="63">
        <v>15382.52291505</v>
      </c>
      <c r="M32" s="63">
        <v>44601.514000000003</v>
      </c>
      <c r="N32" s="63">
        <v>25.871089999999999</v>
      </c>
      <c r="O32" s="101"/>
      <c r="P32" s="101"/>
      <c r="Q32" s="101"/>
      <c r="R32" s="101"/>
      <c r="S32" s="101"/>
      <c r="X32"/>
      <c r="Y32"/>
      <c r="Z32"/>
      <c r="AA32"/>
    </row>
    <row r="33" spans="1:27" x14ac:dyDescent="0.25">
      <c r="A33" s="5" t="s">
        <v>59</v>
      </c>
      <c r="B33" s="4"/>
      <c r="C33" s="4"/>
      <c r="D33" s="4"/>
      <c r="E33" s="4"/>
      <c r="G33" s="2"/>
      <c r="H33" s="137"/>
      <c r="I33" s="137"/>
      <c r="K33" s="113">
        <v>42491</v>
      </c>
      <c r="L33" s="63">
        <v>16266.254968860001</v>
      </c>
      <c r="M33" s="63">
        <v>58330.868000000002</v>
      </c>
      <c r="N33" s="63">
        <v>52.250509999999998</v>
      </c>
      <c r="O33" s="105"/>
      <c r="P33" s="101"/>
      <c r="Q33" s="101"/>
      <c r="R33" s="101"/>
      <c r="S33" s="101"/>
      <c r="X33"/>
      <c r="Y33"/>
      <c r="Z33"/>
      <c r="AA33"/>
    </row>
    <row r="34" spans="1:27" x14ac:dyDescent="0.25">
      <c r="A34" s="138"/>
      <c r="B34" s="139"/>
      <c r="C34" s="140"/>
      <c r="D34" s="71"/>
      <c r="E34" s="71"/>
      <c r="F34" s="140"/>
      <c r="G34" s="71"/>
      <c r="H34" s="137"/>
      <c r="I34" s="137"/>
      <c r="K34" s="113">
        <v>42522</v>
      </c>
      <c r="L34" s="63">
        <v>16318.273955750008</v>
      </c>
      <c r="M34" s="63">
        <v>76025.388500000001</v>
      </c>
      <c r="N34" s="63">
        <v>63.69</v>
      </c>
      <c r="O34" s="105"/>
      <c r="P34" s="101"/>
      <c r="Q34" s="101"/>
      <c r="R34" s="101"/>
      <c r="S34" s="101"/>
      <c r="X34"/>
      <c r="Y34"/>
      <c r="Z34"/>
      <c r="AA34"/>
    </row>
    <row r="35" spans="1:27" x14ac:dyDescent="0.25">
      <c r="A35" s="138"/>
      <c r="B35" s="139"/>
      <c r="C35" s="140"/>
      <c r="D35" s="71"/>
      <c r="E35" s="71"/>
      <c r="F35" s="140"/>
      <c r="G35" s="71"/>
      <c r="H35" s="137"/>
      <c r="I35" s="137"/>
      <c r="L35" s="63">
        <f>SUM(L23:L34)</f>
        <v>197058.92509291033</v>
      </c>
      <c r="M35" s="63">
        <f>SUM(M23:M34)</f>
        <v>648665.91475</v>
      </c>
      <c r="N35" s="63">
        <f>SUM(N23:N34)</f>
        <v>838.87979999999993</v>
      </c>
      <c r="O35" s="105"/>
      <c r="P35" s="101"/>
      <c r="Q35" s="101"/>
      <c r="R35" s="101"/>
      <c r="S35" s="101"/>
      <c r="X35"/>
      <c r="Y35"/>
      <c r="Z35"/>
      <c r="AA35"/>
    </row>
    <row r="36" spans="1:27" x14ac:dyDescent="0.25">
      <c r="A36" s="138"/>
      <c r="B36" s="139"/>
      <c r="C36" s="140"/>
      <c r="D36" s="71"/>
      <c r="E36" s="71"/>
      <c r="F36" s="140"/>
      <c r="G36" s="71"/>
      <c r="H36" s="137"/>
      <c r="I36" s="137"/>
      <c r="K36" s="113" t="s">
        <v>60</v>
      </c>
      <c r="L36" s="141">
        <f>L35/1000</f>
        <v>197.05892509291033</v>
      </c>
      <c r="M36" s="141">
        <f>M35/1000</f>
        <v>648.66591474999996</v>
      </c>
      <c r="N36" s="141">
        <f>N35/1000</f>
        <v>0.83887979999999995</v>
      </c>
      <c r="O36" s="65"/>
      <c r="X36"/>
      <c r="Y36"/>
      <c r="Z36"/>
      <c r="AA36"/>
    </row>
    <row r="37" spans="1:27" x14ac:dyDescent="0.25">
      <c r="A37" s="60" t="s">
        <v>61</v>
      </c>
      <c r="B37" s="142"/>
      <c r="C37" s="143"/>
      <c r="D37" s="144"/>
      <c r="E37" s="144"/>
      <c r="F37" s="143"/>
      <c r="H37" s="145"/>
      <c r="I37" s="137"/>
      <c r="K37" s="113"/>
      <c r="L37" s="63"/>
      <c r="M37" s="64"/>
      <c r="N37" s="64"/>
      <c r="O37" s="65"/>
      <c r="X37"/>
      <c r="Y37"/>
      <c r="Z37"/>
      <c r="AA37"/>
    </row>
    <row r="38" spans="1:27" x14ac:dyDescent="0.25">
      <c r="A38" s="60"/>
      <c r="B38" s="142"/>
      <c r="C38" s="143"/>
      <c r="D38" s="144"/>
      <c r="E38" s="144"/>
      <c r="F38" s="143"/>
      <c r="G38" s="144"/>
      <c r="H38" s="137"/>
      <c r="I38" s="137"/>
      <c r="K38" s="113"/>
      <c r="L38" s="63"/>
      <c r="M38" s="64"/>
      <c r="N38" s="64"/>
      <c r="O38" s="65"/>
      <c r="X38"/>
      <c r="Y38"/>
      <c r="Z38"/>
      <c r="AA38"/>
    </row>
    <row r="39" spans="1:27" x14ac:dyDescent="0.25">
      <c r="A39" s="138"/>
      <c r="B39" s="139"/>
      <c r="C39" s="140"/>
      <c r="D39" s="71"/>
      <c r="E39" s="71"/>
      <c r="F39" s="140"/>
      <c r="G39" s="71"/>
      <c r="H39" s="146"/>
      <c r="I39" s="146"/>
      <c r="J39" s="2"/>
      <c r="K39" s="113"/>
      <c r="L39" s="63"/>
      <c r="M39" s="64"/>
      <c r="N39" s="64"/>
      <c r="O39" s="65"/>
      <c r="X39"/>
      <c r="Y39"/>
      <c r="Z39"/>
      <c r="AA39"/>
    </row>
    <row r="40" spans="1:27" x14ac:dyDescent="0.25">
      <c r="A40" s="138"/>
      <c r="B40" s="139"/>
      <c r="C40" s="140"/>
      <c r="D40" s="71"/>
      <c r="E40" s="71"/>
      <c r="F40" s="140"/>
      <c r="G40" s="71"/>
      <c r="H40" s="2"/>
      <c r="I40" s="2"/>
      <c r="J40" s="71"/>
      <c r="K40" s="113"/>
      <c r="L40" s="63"/>
      <c r="M40" s="64"/>
      <c r="N40" s="64"/>
      <c r="O40" s="65"/>
      <c r="X40"/>
      <c r="Y40"/>
      <c r="Z40"/>
      <c r="AA40"/>
    </row>
    <row r="41" spans="1:27" x14ac:dyDescent="0.25">
      <c r="A41" s="138"/>
      <c r="B41" s="139"/>
      <c r="C41" s="140"/>
      <c r="D41" s="71"/>
      <c r="E41" s="71"/>
      <c r="F41" s="140"/>
      <c r="G41" s="71"/>
      <c r="H41" s="71"/>
      <c r="I41" s="140"/>
      <c r="J41" s="71"/>
      <c r="K41" s="144"/>
      <c r="L41" s="71"/>
      <c r="M41" s="71"/>
    </row>
    <row r="42" spans="1:27" x14ac:dyDescent="0.25">
      <c r="A42" s="138"/>
      <c r="B42" s="139"/>
      <c r="C42" s="140"/>
      <c r="D42" s="71"/>
      <c r="E42" s="71"/>
      <c r="F42" s="140"/>
      <c r="G42" s="71"/>
      <c r="H42" s="71"/>
      <c r="I42" s="140"/>
      <c r="J42" s="71"/>
      <c r="K42" s="71"/>
      <c r="L42" s="71"/>
      <c r="M42" s="71"/>
    </row>
    <row r="43" spans="1:27" s="22" customFormat="1" x14ac:dyDescent="0.25">
      <c r="A43" s="138"/>
      <c r="B43" s="139"/>
      <c r="C43" s="140"/>
      <c r="D43" s="71"/>
      <c r="E43" s="71"/>
      <c r="F43" s="140"/>
      <c r="G43" s="71"/>
      <c r="H43" s="71"/>
      <c r="I43" s="140"/>
      <c r="J43" s="144"/>
      <c r="K43" s="144"/>
      <c r="L43" s="144"/>
      <c r="M43" s="144"/>
      <c r="N43" s="89"/>
      <c r="O43" s="101"/>
      <c r="P43" s="101"/>
      <c r="Q43" s="101"/>
      <c r="R43" s="101"/>
      <c r="S43" s="101"/>
      <c r="T43" s="101"/>
      <c r="U43" s="101"/>
      <c r="V43" s="101"/>
      <c r="W43" s="101"/>
      <c r="X43" s="101"/>
      <c r="Y43" s="101"/>
      <c r="Z43" s="101"/>
      <c r="AA43" s="101"/>
    </row>
    <row r="44" spans="1:27" s="22" customFormat="1" x14ac:dyDescent="0.25">
      <c r="A44" s="138"/>
      <c r="B44" s="139"/>
      <c r="C44" s="140"/>
      <c r="D44" s="71"/>
      <c r="E44" s="71"/>
      <c r="F44" s="140"/>
      <c r="G44" s="71"/>
      <c r="H44" s="147"/>
      <c r="I44" s="143"/>
      <c r="J44" s="144"/>
      <c r="K44" s="144"/>
      <c r="L44" s="144"/>
      <c r="M44" s="144"/>
      <c r="O44" s="101"/>
      <c r="P44" s="101"/>
      <c r="Q44" s="101"/>
      <c r="R44" s="101"/>
      <c r="S44" s="101"/>
      <c r="T44" s="101"/>
      <c r="U44" s="101"/>
      <c r="V44" s="101"/>
      <c r="W44" s="101"/>
      <c r="X44" s="101"/>
      <c r="Y44" s="101"/>
      <c r="Z44" s="101"/>
      <c r="AA44" s="101"/>
    </row>
    <row r="45" spans="1:27" x14ac:dyDescent="0.25">
      <c r="A45" s="138"/>
      <c r="B45" s="139"/>
      <c r="C45" s="140"/>
      <c r="D45" s="71"/>
      <c r="E45" s="71"/>
      <c r="F45" s="140"/>
      <c r="G45" s="71"/>
      <c r="H45" s="144"/>
      <c r="I45" s="143"/>
      <c r="J45" s="71"/>
      <c r="K45" s="71"/>
      <c r="L45" s="71"/>
      <c r="M45" s="71"/>
    </row>
    <row r="46" spans="1:27" x14ac:dyDescent="0.25">
      <c r="H46" s="71"/>
      <c r="I46" s="140"/>
      <c r="J46" s="71"/>
      <c r="K46" s="71"/>
      <c r="L46" s="71"/>
      <c r="M46" s="71"/>
    </row>
    <row r="47" spans="1:27" x14ac:dyDescent="0.25">
      <c r="H47" s="71"/>
      <c r="I47" s="140"/>
      <c r="J47" s="71"/>
      <c r="K47" s="71"/>
      <c r="L47" s="71"/>
      <c r="M47" s="71"/>
    </row>
    <row r="48" spans="1:27" x14ac:dyDescent="0.25">
      <c r="A48" s="89"/>
      <c r="B48" s="89"/>
      <c r="C48" s="89"/>
      <c r="D48" s="89"/>
      <c r="E48" s="89"/>
      <c r="F48" s="89"/>
      <c r="G48" s="89"/>
      <c r="H48" s="71"/>
      <c r="I48" s="140"/>
      <c r="J48" s="71"/>
      <c r="K48" s="71"/>
      <c r="L48" s="71"/>
      <c r="M48" s="71"/>
    </row>
    <row r="49" spans="1:14" x14ac:dyDescent="0.25">
      <c r="A49" s="148"/>
      <c r="B49" s="148"/>
      <c r="C49" s="148"/>
      <c r="D49" s="148"/>
      <c r="E49" s="148"/>
      <c r="F49" s="148"/>
      <c r="G49" s="148"/>
      <c r="H49" s="71"/>
      <c r="I49" s="140"/>
      <c r="J49" s="71"/>
      <c r="K49" s="71"/>
      <c r="L49" s="71"/>
      <c r="M49" s="71"/>
    </row>
    <row r="50" spans="1:14" x14ac:dyDescent="0.25">
      <c r="A50" s="89"/>
      <c r="B50" s="89"/>
      <c r="C50" s="89"/>
      <c r="D50" s="89"/>
      <c r="E50" s="89"/>
      <c r="F50" s="89"/>
      <c r="G50" s="89"/>
      <c r="H50" s="71"/>
      <c r="I50" s="140"/>
      <c r="J50" s="71"/>
      <c r="K50" s="71"/>
      <c r="L50" s="71"/>
      <c r="M50" s="71"/>
    </row>
    <row r="51" spans="1:14" x14ac:dyDescent="0.25">
      <c r="A51" s="149"/>
      <c r="B51" s="149"/>
      <c r="C51" s="149"/>
      <c r="D51" s="149"/>
      <c r="E51" s="149"/>
      <c r="F51" s="149"/>
      <c r="G51" s="149"/>
      <c r="H51" s="71"/>
      <c r="I51" s="140"/>
      <c r="J51" s="71"/>
      <c r="K51" s="71"/>
      <c r="L51" s="71"/>
      <c r="M51" s="71"/>
    </row>
    <row r="52" spans="1:14" x14ac:dyDescent="0.25">
      <c r="A52" s="150"/>
      <c r="B52" s="416"/>
      <c r="C52" s="417"/>
      <c r="D52" s="416"/>
      <c r="E52" s="417"/>
      <c r="F52" s="416"/>
      <c r="G52" s="417"/>
      <c r="H52" s="71"/>
      <c r="I52" s="140"/>
    </row>
    <row r="53" spans="1:14" x14ac:dyDescent="0.25">
      <c r="A53" s="151"/>
      <c r="B53" s="151"/>
      <c r="C53" s="151"/>
      <c r="D53" s="151"/>
      <c r="E53" s="151"/>
      <c r="F53" s="151"/>
      <c r="G53" s="151"/>
    </row>
    <row r="54" spans="1:14" x14ac:dyDescent="0.25">
      <c r="A54" s="76"/>
      <c r="B54" s="418"/>
      <c r="C54" s="419"/>
      <c r="D54" s="418"/>
      <c r="E54" s="419"/>
      <c r="F54" s="418"/>
      <c r="G54" s="419"/>
      <c r="J54" s="89"/>
      <c r="K54" s="89"/>
      <c r="L54" s="89"/>
      <c r="M54" s="89"/>
      <c r="N54" s="89"/>
    </row>
    <row r="55" spans="1:14" x14ac:dyDescent="0.25">
      <c r="A55" s="76"/>
      <c r="B55" s="418"/>
      <c r="C55" s="419"/>
      <c r="D55" s="418"/>
      <c r="E55" s="419"/>
      <c r="F55" s="418"/>
      <c r="G55" s="419"/>
      <c r="H55" s="89"/>
      <c r="I55" s="89"/>
      <c r="J55" s="148"/>
      <c r="K55" s="148"/>
      <c r="L55" s="142"/>
      <c r="M55" s="142"/>
      <c r="N55" s="89"/>
    </row>
    <row r="56" spans="1:14" x14ac:dyDescent="0.25">
      <c r="A56" s="76"/>
      <c r="B56" s="418"/>
      <c r="C56" s="419"/>
      <c r="D56" s="418"/>
      <c r="E56" s="419"/>
      <c r="F56" s="418"/>
      <c r="G56" s="419"/>
      <c r="H56" s="148"/>
      <c r="I56" s="148"/>
      <c r="J56" s="89"/>
      <c r="K56" s="89"/>
      <c r="L56" s="89"/>
      <c r="M56" s="89"/>
      <c r="N56" s="89"/>
    </row>
    <row r="57" spans="1:14" x14ac:dyDescent="0.25">
      <c r="A57" s="76"/>
      <c r="B57" s="418"/>
      <c r="C57" s="419"/>
      <c r="D57" s="418"/>
      <c r="E57" s="419"/>
      <c r="F57" s="418"/>
      <c r="G57" s="419"/>
      <c r="H57" s="89"/>
      <c r="I57" s="89"/>
      <c r="J57" s="149"/>
      <c r="K57" s="149"/>
      <c r="L57" s="152"/>
      <c r="M57" s="152"/>
      <c r="N57" s="89"/>
    </row>
    <row r="58" spans="1:14" x14ac:dyDescent="0.25">
      <c r="A58" s="76"/>
      <c r="B58" s="418"/>
      <c r="C58" s="419"/>
      <c r="D58" s="418"/>
      <c r="E58" s="419"/>
      <c r="F58" s="418"/>
      <c r="G58" s="419"/>
      <c r="H58" s="149"/>
      <c r="I58" s="149"/>
      <c r="J58" s="150"/>
      <c r="K58" s="153"/>
      <c r="L58" s="153"/>
      <c r="M58" s="153"/>
      <c r="N58" s="154"/>
    </row>
    <row r="59" spans="1:14" x14ac:dyDescent="0.25">
      <c r="A59" s="76"/>
      <c r="B59" s="418"/>
      <c r="C59" s="419"/>
      <c r="D59" s="418"/>
      <c r="E59" s="419"/>
      <c r="F59" s="418"/>
      <c r="G59" s="419"/>
      <c r="H59" s="416"/>
      <c r="I59" s="416"/>
      <c r="J59" s="151"/>
      <c r="K59" s="151"/>
      <c r="L59" s="144"/>
      <c r="M59" s="144"/>
      <c r="N59" s="89"/>
    </row>
    <row r="60" spans="1:14" x14ac:dyDescent="0.25">
      <c r="A60" s="76"/>
      <c r="B60" s="420"/>
      <c r="C60" s="421"/>
      <c r="D60" s="420"/>
      <c r="E60" s="421"/>
      <c r="F60" s="155"/>
      <c r="G60" s="156"/>
      <c r="H60" s="151"/>
      <c r="I60" s="151"/>
      <c r="J60" s="155"/>
      <c r="K60" s="157"/>
      <c r="L60" s="157"/>
      <c r="M60" s="157"/>
      <c r="N60" s="89"/>
    </row>
    <row r="61" spans="1:14" x14ac:dyDescent="0.25">
      <c r="A61" s="76"/>
      <c r="B61" s="155"/>
      <c r="C61" s="156"/>
      <c r="D61" s="155"/>
      <c r="E61" s="156"/>
      <c r="F61" s="155"/>
      <c r="G61" s="156"/>
      <c r="H61" s="418"/>
      <c r="I61" s="418"/>
      <c r="J61" s="155"/>
      <c r="K61" s="157"/>
      <c r="L61" s="157"/>
      <c r="M61" s="157"/>
      <c r="N61" s="89"/>
    </row>
    <row r="62" spans="1:14" x14ac:dyDescent="0.25">
      <c r="A62" s="151"/>
      <c r="B62" s="151"/>
      <c r="C62" s="151"/>
      <c r="D62" s="151"/>
      <c r="E62" s="151"/>
      <c r="F62" s="151"/>
      <c r="G62" s="151"/>
      <c r="H62" s="418"/>
      <c r="I62" s="418"/>
      <c r="J62" s="155"/>
      <c r="K62" s="157"/>
      <c r="L62" s="157"/>
      <c r="M62" s="157"/>
      <c r="N62" s="89"/>
    </row>
    <row r="63" spans="1:14" x14ac:dyDescent="0.25">
      <c r="H63" s="418"/>
      <c r="I63" s="418"/>
      <c r="J63" s="155"/>
      <c r="K63" s="157"/>
      <c r="L63" s="157"/>
      <c r="M63" s="157"/>
      <c r="N63" s="89"/>
    </row>
    <row r="64" spans="1:14" x14ac:dyDescent="0.25">
      <c r="H64" s="418"/>
      <c r="I64" s="418"/>
      <c r="J64" s="155"/>
      <c r="K64" s="157"/>
      <c r="L64" s="157"/>
      <c r="M64" s="157"/>
      <c r="N64" s="89"/>
    </row>
    <row r="65" spans="1:27" x14ac:dyDescent="0.25">
      <c r="B65" s="158"/>
      <c r="H65" s="418"/>
      <c r="I65" s="418"/>
      <c r="J65" s="155"/>
      <c r="K65" s="157"/>
      <c r="L65" s="157"/>
      <c r="M65" s="157"/>
      <c r="N65" s="89"/>
    </row>
    <row r="66" spans="1:27" x14ac:dyDescent="0.25">
      <c r="H66" s="418"/>
      <c r="I66" s="418"/>
      <c r="J66" s="155"/>
      <c r="N66" s="89"/>
    </row>
    <row r="67" spans="1:27" x14ac:dyDescent="0.25">
      <c r="H67" s="155"/>
      <c r="I67" s="156"/>
      <c r="J67" s="155"/>
      <c r="K67" s="155"/>
      <c r="L67" s="155"/>
      <c r="M67" s="155"/>
      <c r="N67" s="89"/>
    </row>
    <row r="68" spans="1:27" x14ac:dyDescent="0.25">
      <c r="A68" s="138"/>
      <c r="B68" s="159"/>
      <c r="C68" s="140"/>
      <c r="D68" s="71"/>
      <c r="E68" s="71"/>
      <c r="F68" s="140"/>
      <c r="G68" s="71"/>
      <c r="H68" s="155"/>
      <c r="I68" s="156"/>
      <c r="J68" s="151"/>
      <c r="K68" s="151"/>
      <c r="L68" s="144"/>
      <c r="M68" s="144"/>
      <c r="N68" s="89"/>
    </row>
    <row r="69" spans="1:27" x14ac:dyDescent="0.25">
      <c r="A69" s="138"/>
      <c r="B69" s="160"/>
      <c r="C69" s="161" t="s">
        <v>62</v>
      </c>
      <c r="D69" s="161" t="s">
        <v>62</v>
      </c>
      <c r="F69" s="161"/>
      <c r="G69" s="161"/>
      <c r="H69" s="151"/>
      <c r="I69" s="151"/>
    </row>
    <row r="70" spans="1:27" x14ac:dyDescent="0.25">
      <c r="A70" s="138"/>
      <c r="B70" s="162" t="s">
        <v>63</v>
      </c>
      <c r="C70" s="163" t="s">
        <v>64</v>
      </c>
      <c r="D70" s="160" t="s">
        <v>65</v>
      </c>
      <c r="E70" s="160" t="s">
        <v>66</v>
      </c>
      <c r="F70" s="160"/>
    </row>
    <row r="71" spans="1:27" x14ac:dyDescent="0.25">
      <c r="A71" s="164" t="e">
        <f>(C71/#REF!)-1</f>
        <v>#REF!</v>
      </c>
      <c r="B71" s="162" t="s">
        <v>67</v>
      </c>
      <c r="C71" s="165">
        <v>1185.327</v>
      </c>
      <c r="D71" s="166">
        <v>1222</v>
      </c>
      <c r="E71" s="167">
        <f t="shared" ref="E71:E75" si="3">D71/C71</f>
        <v>1.0309391416883273</v>
      </c>
      <c r="F71" s="22"/>
      <c r="J71" s="89"/>
      <c r="K71" s="89"/>
      <c r="L71" s="89"/>
      <c r="M71" s="89"/>
      <c r="N71" s="89"/>
      <c r="O71" s="101"/>
      <c r="P71" s="101"/>
    </row>
    <row r="72" spans="1:27" x14ac:dyDescent="0.25">
      <c r="A72" s="164">
        <f t="shared" ref="A72" si="4">(C72/C71)-1</f>
        <v>-0.11758358663896118</v>
      </c>
      <c r="B72" s="162" t="s">
        <v>68</v>
      </c>
      <c r="C72" s="165">
        <v>1045.952</v>
      </c>
      <c r="D72" s="166">
        <v>1169</v>
      </c>
      <c r="E72" s="167">
        <f t="shared" si="3"/>
        <v>1.1176421097717677</v>
      </c>
      <c r="F72" s="22"/>
      <c r="J72" s="144"/>
      <c r="K72" s="113"/>
      <c r="L72" s="114"/>
      <c r="M72" s="107"/>
      <c r="N72" s="107"/>
      <c r="O72" s="105"/>
      <c r="P72" s="101"/>
      <c r="X72"/>
      <c r="Y72"/>
      <c r="Z72"/>
      <c r="AA72"/>
    </row>
    <row r="73" spans="1:27" x14ac:dyDescent="0.25">
      <c r="A73" s="164">
        <f>(C73/C72)-1</f>
        <v>-3.5427055926084527E-2</v>
      </c>
      <c r="B73" s="162" t="s">
        <v>6</v>
      </c>
      <c r="C73" s="165">
        <f>'[1]Primary &amp; Secondary'!B42</f>
        <v>1008.897</v>
      </c>
      <c r="D73" s="166">
        <f t="shared" ref="D73:D75" si="5">E20</f>
        <v>1279.9194875380001</v>
      </c>
      <c r="E73" s="167">
        <f t="shared" si="3"/>
        <v>1.2686324645013316</v>
      </c>
      <c r="H73" s="71"/>
      <c r="I73" s="140"/>
      <c r="J73" s="144"/>
      <c r="K73" s="113"/>
      <c r="L73" s="114"/>
      <c r="M73" s="107"/>
      <c r="N73" s="107"/>
      <c r="O73" s="105"/>
      <c r="P73" s="105"/>
      <c r="Q73" s="65"/>
      <c r="R73" s="65"/>
      <c r="X73"/>
      <c r="Y73"/>
      <c r="Z73"/>
      <c r="AA73"/>
    </row>
    <row r="74" spans="1:27" x14ac:dyDescent="0.25">
      <c r="A74" s="138"/>
      <c r="B74" s="162" t="s">
        <v>7</v>
      </c>
      <c r="C74" s="165">
        <f>'[1]Primary &amp; Secondary'!B43</f>
        <v>1112.4490000000001</v>
      </c>
      <c r="D74" s="166">
        <f t="shared" si="5"/>
        <v>1396.0860091</v>
      </c>
      <c r="E74" s="167">
        <f t="shared" si="3"/>
        <v>1.2549663032642393</v>
      </c>
      <c r="F74" s="168"/>
      <c r="G74" s="167"/>
      <c r="H74" s="71"/>
      <c r="I74" s="140"/>
      <c r="J74" s="144"/>
      <c r="K74" s="113"/>
      <c r="L74" s="114"/>
      <c r="M74" s="107"/>
      <c r="N74" s="107"/>
      <c r="O74" s="105"/>
      <c r="P74" s="101"/>
      <c r="X74"/>
      <c r="Y74"/>
      <c r="Z74"/>
      <c r="AA74"/>
    </row>
    <row r="75" spans="1:27" x14ac:dyDescent="0.25">
      <c r="B75" s="162" t="s">
        <v>8</v>
      </c>
      <c r="C75" s="165">
        <f>'[1]Primary &amp; Secondary'!B44</f>
        <v>1204.1489999999999</v>
      </c>
      <c r="D75" s="166">
        <f t="shared" si="5"/>
        <v>1549.2991851475001</v>
      </c>
      <c r="E75" s="167">
        <f t="shared" si="3"/>
        <v>1.2866341168306417</v>
      </c>
      <c r="H75" s="71"/>
      <c r="I75" s="140"/>
      <c r="J75" s="144"/>
      <c r="K75" s="113"/>
      <c r="L75" s="114"/>
      <c r="M75" s="107"/>
      <c r="N75" s="107"/>
      <c r="O75" s="105"/>
      <c r="P75" s="101"/>
      <c r="X75"/>
      <c r="Y75"/>
      <c r="Z75"/>
      <c r="AA75"/>
    </row>
    <row r="76" spans="1:27" x14ac:dyDescent="0.25">
      <c r="H76" s="144"/>
      <c r="I76" s="164"/>
      <c r="J76" s="144"/>
      <c r="K76" s="113"/>
      <c r="L76" s="114"/>
      <c r="M76" s="107"/>
      <c r="N76" s="107"/>
      <c r="O76" s="105"/>
      <c r="P76" s="101"/>
      <c r="X76"/>
      <c r="Y76"/>
      <c r="Z76"/>
      <c r="AA76"/>
    </row>
    <row r="77" spans="1:27" x14ac:dyDescent="0.25">
      <c r="H77" s="144"/>
      <c r="I77" s="164"/>
      <c r="J77" s="144"/>
      <c r="K77" s="113"/>
      <c r="L77" s="114"/>
      <c r="M77" s="107"/>
      <c r="N77" s="107"/>
      <c r="O77" s="105"/>
      <c r="P77" s="101"/>
      <c r="X77"/>
      <c r="Y77"/>
      <c r="Z77"/>
      <c r="AA77"/>
    </row>
    <row r="78" spans="1:27" x14ac:dyDescent="0.25">
      <c r="H78" s="144"/>
      <c r="I78" s="164"/>
      <c r="J78" s="144"/>
      <c r="K78" s="144"/>
      <c r="L78" s="144"/>
      <c r="M78" s="144"/>
      <c r="N78" s="89"/>
      <c r="O78" s="101"/>
      <c r="P78" s="101"/>
    </row>
    <row r="79" spans="1:27" x14ac:dyDescent="0.25">
      <c r="D79" s="169"/>
      <c r="E79" s="169"/>
      <c r="F79" s="170"/>
      <c r="H79" s="144"/>
      <c r="I79" s="164"/>
      <c r="J79" s="144"/>
      <c r="K79" s="144"/>
      <c r="L79" s="144"/>
      <c r="M79" s="144"/>
      <c r="N79" s="89"/>
      <c r="O79" s="101"/>
      <c r="P79" s="101"/>
    </row>
    <row r="80" spans="1:27" x14ac:dyDescent="0.25">
      <c r="D80" s="169"/>
      <c r="E80" s="169"/>
      <c r="F80" s="170"/>
      <c r="J80" s="71"/>
      <c r="K80" s="71"/>
      <c r="L80" s="71"/>
      <c r="M80" s="71"/>
    </row>
    <row r="81" spans="4:9" x14ac:dyDescent="0.25">
      <c r="D81" s="169"/>
      <c r="E81" s="169"/>
      <c r="F81" s="170"/>
      <c r="H81" s="71"/>
      <c r="I81" s="140"/>
    </row>
    <row r="82" spans="4:9" x14ac:dyDescent="0.25">
      <c r="D82" s="169"/>
      <c r="E82" s="169"/>
      <c r="F82" s="170"/>
    </row>
  </sheetData>
  <mergeCells count="33">
    <mergeCell ref="H64:I64"/>
    <mergeCell ref="H65:I65"/>
    <mergeCell ref="H66:I66"/>
    <mergeCell ref="H59:I59"/>
    <mergeCell ref="B60:C60"/>
    <mergeCell ref="D60:E60"/>
    <mergeCell ref="H61:I61"/>
    <mergeCell ref="H62:I62"/>
    <mergeCell ref="H63:I63"/>
    <mergeCell ref="B58:C58"/>
    <mergeCell ref="D58:E58"/>
    <mergeCell ref="F58:G58"/>
    <mergeCell ref="B59:C59"/>
    <mergeCell ref="D59:E59"/>
    <mergeCell ref="F59:G59"/>
    <mergeCell ref="B56:C56"/>
    <mergeCell ref="D56:E56"/>
    <mergeCell ref="F56:G56"/>
    <mergeCell ref="B57:C57"/>
    <mergeCell ref="D57:E57"/>
    <mergeCell ref="F57:G57"/>
    <mergeCell ref="B54:C54"/>
    <mergeCell ref="D54:E54"/>
    <mergeCell ref="F54:G54"/>
    <mergeCell ref="B55:C55"/>
    <mergeCell ref="D55:E55"/>
    <mergeCell ref="F55:G55"/>
    <mergeCell ref="C6:D6"/>
    <mergeCell ref="B18:D18"/>
    <mergeCell ref="E18:F18"/>
    <mergeCell ref="B52:C52"/>
    <mergeCell ref="D52:E52"/>
    <mergeCell ref="F52:G52"/>
  </mergeCells>
  <pageMargins left="0.7" right="0.7" top="0.75" bottom="0.75" header="0.3" footer="0.3"/>
  <drawing r:id="rId1"/>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R89"/>
  <sheetViews>
    <sheetView workbookViewId="0">
      <selection activeCell="O23" sqref="O23"/>
    </sheetView>
  </sheetViews>
  <sheetFormatPr defaultRowHeight="15" x14ac:dyDescent="0.25"/>
  <cols>
    <col min="2" max="11" width="15.7109375" customWidth="1"/>
    <col min="12" max="12" width="10.5703125" hidden="1" customWidth="1"/>
    <col min="13" max="13" width="11.5703125" bestFit="1" customWidth="1"/>
    <col min="15" max="15" width="10.85546875" customWidth="1"/>
    <col min="17" max="17" width="12.140625" bestFit="1" customWidth="1"/>
    <col min="18" max="18" width="12.7109375" bestFit="1" customWidth="1"/>
  </cols>
  <sheetData>
    <row r="1" spans="1:17" ht="15.75" x14ac:dyDescent="0.25">
      <c r="A1" s="52" t="s">
        <v>69</v>
      </c>
      <c r="B1" s="52"/>
      <c r="C1" s="52"/>
      <c r="D1" s="52"/>
      <c r="E1" s="52"/>
      <c r="F1" s="52"/>
      <c r="G1" s="52"/>
      <c r="H1" s="52"/>
      <c r="I1" s="52"/>
      <c r="J1" s="52"/>
      <c r="K1" s="52"/>
      <c r="L1" s="52"/>
      <c r="M1" s="52"/>
      <c r="N1" s="52"/>
      <c r="O1" s="52"/>
    </row>
    <row r="2" spans="1:17" ht="15.75" x14ac:dyDescent="0.25">
      <c r="A2" s="52"/>
      <c r="B2" s="52"/>
      <c r="C2" s="52"/>
      <c r="D2" s="52"/>
      <c r="E2" s="52"/>
      <c r="F2" s="52"/>
      <c r="G2" s="52"/>
      <c r="H2" s="52"/>
      <c r="I2" s="52"/>
      <c r="J2" s="52"/>
      <c r="K2" s="52"/>
      <c r="L2" s="52"/>
      <c r="M2" s="52"/>
      <c r="N2" s="52"/>
      <c r="O2" s="52"/>
    </row>
    <row r="3" spans="1:17" x14ac:dyDescent="0.25">
      <c r="A3" s="53" t="s">
        <v>32</v>
      </c>
    </row>
    <row r="5" spans="1:17" x14ac:dyDescent="0.25">
      <c r="A5" s="67" t="s">
        <v>70</v>
      </c>
      <c r="B5" s="67"/>
      <c r="C5" s="67"/>
      <c r="D5" s="67"/>
      <c r="E5" s="67"/>
      <c r="F5" s="67"/>
      <c r="G5" s="67"/>
      <c r="H5" s="67"/>
      <c r="I5" s="67"/>
      <c r="K5" s="67"/>
      <c r="L5" s="67"/>
      <c r="M5" s="67"/>
      <c r="N5" s="67"/>
      <c r="O5" s="67"/>
      <c r="Q5" s="171"/>
    </row>
    <row r="6" spans="1:17" x14ac:dyDescent="0.25">
      <c r="A6" s="67" t="s">
        <v>71</v>
      </c>
      <c r="B6" s="67"/>
      <c r="C6" s="67"/>
      <c r="D6" s="67"/>
      <c r="E6" s="67"/>
      <c r="F6" s="67"/>
      <c r="G6" s="67"/>
      <c r="H6" s="67"/>
      <c r="I6" s="67"/>
      <c r="J6" s="172"/>
      <c r="K6" s="67"/>
      <c r="L6" s="67"/>
      <c r="M6" s="67"/>
      <c r="N6" s="67"/>
      <c r="O6" s="67"/>
      <c r="Q6" s="171"/>
    </row>
    <row r="7" spans="1:17" ht="24.75" x14ac:dyDescent="0.25">
      <c r="A7" s="72"/>
      <c r="B7" s="72" t="s">
        <v>72</v>
      </c>
      <c r="C7" s="72" t="s">
        <v>73</v>
      </c>
      <c r="D7" s="72" t="s">
        <v>74</v>
      </c>
      <c r="E7" s="72" t="s">
        <v>75</v>
      </c>
      <c r="F7" s="72" t="s">
        <v>76</v>
      </c>
      <c r="G7" s="72" t="s">
        <v>77</v>
      </c>
      <c r="H7" s="72" t="s">
        <v>78</v>
      </c>
      <c r="I7" s="72" t="s">
        <v>79</v>
      </c>
      <c r="J7" s="72" t="s">
        <v>80</v>
      </c>
      <c r="K7" s="72" t="s">
        <v>81</v>
      </c>
      <c r="L7" s="173"/>
      <c r="M7" s="174"/>
    </row>
    <row r="8" spans="1:17" x14ac:dyDescent="0.25">
      <c r="A8" s="175" t="s">
        <v>82</v>
      </c>
      <c r="B8" s="176"/>
      <c r="C8" s="176"/>
      <c r="D8" s="176"/>
      <c r="E8" s="176"/>
      <c r="F8" s="176"/>
      <c r="G8" s="176"/>
      <c r="H8" s="176"/>
      <c r="I8" s="177"/>
      <c r="J8" s="177"/>
      <c r="K8" s="177"/>
      <c r="L8" s="22"/>
      <c r="M8" s="172"/>
    </row>
    <row r="9" spans="1:17" s="22" customFormat="1" hidden="1" x14ac:dyDescent="0.25">
      <c r="A9" s="178" t="s">
        <v>83</v>
      </c>
      <c r="B9" s="179">
        <v>6195</v>
      </c>
      <c r="C9" s="179">
        <v>20729</v>
      </c>
      <c r="D9" s="179"/>
      <c r="E9" s="180">
        <v>38832</v>
      </c>
      <c r="F9" s="180">
        <v>15230</v>
      </c>
      <c r="G9" s="180"/>
      <c r="H9" s="19">
        <v>209</v>
      </c>
      <c r="I9" s="19">
        <v>0</v>
      </c>
      <c r="J9" s="19">
        <v>10512.85</v>
      </c>
      <c r="K9" s="19">
        <v>91708</v>
      </c>
      <c r="L9" s="181"/>
      <c r="M9" s="182"/>
    </row>
    <row r="10" spans="1:17" s="22" customFormat="1" hidden="1" x14ac:dyDescent="0.25">
      <c r="A10" s="178" t="s">
        <v>67</v>
      </c>
      <c r="B10" s="179">
        <v>5334</v>
      </c>
      <c r="C10" s="179">
        <v>21652</v>
      </c>
      <c r="D10" s="179"/>
      <c r="E10" s="180">
        <v>42503</v>
      </c>
      <c r="F10" s="180">
        <v>17220</v>
      </c>
      <c r="G10" s="180"/>
      <c r="H10" s="19">
        <v>179</v>
      </c>
      <c r="I10" s="19">
        <v>288.60000000000002</v>
      </c>
      <c r="J10" s="19">
        <f>11816</f>
        <v>11816</v>
      </c>
      <c r="K10" s="19">
        <v>98991.770999999993</v>
      </c>
      <c r="M10" s="18"/>
    </row>
    <row r="11" spans="1:17" hidden="1" x14ac:dyDescent="0.25">
      <c r="A11" s="178" t="s">
        <v>68</v>
      </c>
      <c r="B11" s="179">
        <v>4780</v>
      </c>
      <c r="C11" s="179">
        <v>25866</v>
      </c>
      <c r="D11" s="179"/>
      <c r="E11" s="179">
        <v>47499</v>
      </c>
      <c r="F11" s="179">
        <v>21211</v>
      </c>
      <c r="G11" s="179"/>
      <c r="H11" s="19">
        <v>161</v>
      </c>
      <c r="I11" s="19">
        <v>353.3</v>
      </c>
      <c r="J11" s="19">
        <v>10270.307000000001</v>
      </c>
      <c r="K11" s="19">
        <v>110141</v>
      </c>
      <c r="M11" s="18"/>
    </row>
    <row r="12" spans="1:17" x14ac:dyDescent="0.25">
      <c r="A12" s="76" t="s">
        <v>6</v>
      </c>
      <c r="B12" s="179">
        <v>3517.1</v>
      </c>
      <c r="C12" s="179">
        <v>25902.784</v>
      </c>
      <c r="D12" s="179">
        <v>1157</v>
      </c>
      <c r="E12" s="179">
        <v>47885.902999999998</v>
      </c>
      <c r="F12" s="179">
        <v>25519.91</v>
      </c>
      <c r="G12" s="183" t="s">
        <v>84</v>
      </c>
      <c r="H12" s="19">
        <v>164.98500000000001</v>
      </c>
      <c r="I12" s="19">
        <v>181.346</v>
      </c>
      <c r="J12" s="19">
        <v>9734.1</v>
      </c>
      <c r="K12" s="19">
        <f>SUM(B12:J12)</f>
        <v>114063.12800000001</v>
      </c>
      <c r="M12" s="18"/>
    </row>
    <row r="13" spans="1:17" x14ac:dyDescent="0.25">
      <c r="A13" s="16" t="s">
        <v>7</v>
      </c>
      <c r="B13" s="179">
        <v>3678.4479999999999</v>
      </c>
      <c r="C13" s="179">
        <v>28706</v>
      </c>
      <c r="D13" s="179">
        <v>1394</v>
      </c>
      <c r="E13" s="179">
        <v>49717.358999999997</v>
      </c>
      <c r="F13" s="179">
        <v>29497.737000000001</v>
      </c>
      <c r="G13" s="183" t="s">
        <v>84</v>
      </c>
      <c r="H13" s="19">
        <v>224.78899999999999</v>
      </c>
      <c r="I13" s="19">
        <v>134.71799999999999</v>
      </c>
      <c r="J13" s="19">
        <v>10407.707</v>
      </c>
      <c r="K13" s="19">
        <f>SUM(B13:J13)</f>
        <v>123760.75799999999</v>
      </c>
      <c r="M13" s="18"/>
    </row>
    <row r="14" spans="1:17" x14ac:dyDescent="0.25">
      <c r="A14" s="16" t="s">
        <v>8</v>
      </c>
      <c r="B14" s="179">
        <v>4112.1909999999998</v>
      </c>
      <c r="C14" s="179">
        <v>29567.136999999999</v>
      </c>
      <c r="D14" s="179">
        <v>1914.7159999999999</v>
      </c>
      <c r="E14" s="179">
        <v>50104.777999999998</v>
      </c>
      <c r="F14" s="179">
        <v>36079.190999999999</v>
      </c>
      <c r="G14" s="179">
        <v>422.76900000000001</v>
      </c>
      <c r="H14" s="19">
        <v>257.22199999999998</v>
      </c>
      <c r="I14" s="19">
        <v>131.524</v>
      </c>
      <c r="J14" s="19">
        <v>12242.245000000001</v>
      </c>
      <c r="K14" s="17">
        <f>SUM(B14:J14)</f>
        <v>134831.77300000002</v>
      </c>
      <c r="M14" s="184"/>
    </row>
    <row r="15" spans="1:17" x14ac:dyDescent="0.25">
      <c r="A15" s="185" t="s">
        <v>39</v>
      </c>
      <c r="B15" s="24">
        <f>(B14/B13)-1</f>
        <v>0.11791467488462515</v>
      </c>
      <c r="C15" s="24">
        <f t="shared" ref="C15:K15" si="0">(C14/C13)-1</f>
        <v>2.9998502055319509E-2</v>
      </c>
      <c r="D15" s="24">
        <f t="shared" si="0"/>
        <v>0.37354088952654219</v>
      </c>
      <c r="E15" s="24">
        <f t="shared" si="0"/>
        <v>7.7924291996283035E-3</v>
      </c>
      <c r="F15" s="24">
        <f t="shared" si="0"/>
        <v>0.22311725133355131</v>
      </c>
      <c r="G15" s="24" t="e">
        <f t="shared" si="0"/>
        <v>#VALUE!</v>
      </c>
      <c r="H15" s="24">
        <f t="shared" si="0"/>
        <v>0.14428197109289154</v>
      </c>
      <c r="I15" s="24">
        <f t="shared" si="0"/>
        <v>-2.3708784275300876E-2</v>
      </c>
      <c r="J15" s="24">
        <f t="shared" si="0"/>
        <v>0.17626726040615859</v>
      </c>
      <c r="K15" s="24">
        <f t="shared" si="0"/>
        <v>8.9454970855948002E-2</v>
      </c>
    </row>
    <row r="16" spans="1:17" x14ac:dyDescent="0.25">
      <c r="A16" s="5"/>
      <c r="B16" s="186"/>
      <c r="C16" s="186"/>
      <c r="D16" s="186"/>
      <c r="E16" s="186"/>
      <c r="F16" s="186"/>
      <c r="G16" s="186"/>
      <c r="H16" s="187"/>
      <c r="I16" s="187"/>
      <c r="J16" s="187"/>
      <c r="K16" s="188"/>
    </row>
    <row r="17" spans="1:15" x14ac:dyDescent="0.25">
      <c r="A17" s="20"/>
      <c r="B17" s="189"/>
      <c r="C17" s="186"/>
      <c r="D17" s="186"/>
      <c r="E17" s="186"/>
      <c r="F17" s="186"/>
      <c r="G17" s="186"/>
      <c r="H17" s="187"/>
      <c r="I17" s="187"/>
      <c r="J17" s="187"/>
      <c r="K17" s="188"/>
      <c r="O17" s="22"/>
    </row>
    <row r="18" spans="1:15" x14ac:dyDescent="0.25">
      <c r="A18" s="175" t="s">
        <v>85</v>
      </c>
      <c r="B18" s="176"/>
      <c r="C18" s="176"/>
      <c r="D18" s="176"/>
      <c r="E18" s="176"/>
      <c r="F18" s="176"/>
      <c r="G18" s="176"/>
      <c r="H18" s="190"/>
      <c r="I18" s="191"/>
      <c r="J18" s="191"/>
      <c r="K18" s="191"/>
      <c r="O18" s="22"/>
    </row>
    <row r="19" spans="1:15" s="22" customFormat="1" hidden="1" x14ac:dyDescent="0.25">
      <c r="A19" s="76" t="s">
        <v>83</v>
      </c>
      <c r="B19" s="192">
        <v>0</v>
      </c>
      <c r="C19" s="192">
        <v>52</v>
      </c>
      <c r="D19" s="192"/>
      <c r="E19" s="192">
        <v>4104</v>
      </c>
      <c r="F19" s="192">
        <v>7.9059999999999997</v>
      </c>
      <c r="G19" s="192"/>
      <c r="H19" s="193">
        <v>18.25</v>
      </c>
      <c r="I19" s="193">
        <v>0</v>
      </c>
      <c r="J19" s="17">
        <v>378.7</v>
      </c>
      <c r="K19" s="17">
        <v>4562</v>
      </c>
      <c r="L19" s="128"/>
    </row>
    <row r="20" spans="1:15" hidden="1" x14ac:dyDescent="0.25">
      <c r="A20" s="178" t="s">
        <v>67</v>
      </c>
      <c r="B20" s="192">
        <v>0</v>
      </c>
      <c r="C20" s="192">
        <v>25</v>
      </c>
      <c r="D20" s="192"/>
      <c r="E20" s="192">
        <v>2354</v>
      </c>
      <c r="F20" s="192">
        <v>3</v>
      </c>
      <c r="G20" s="192"/>
      <c r="H20" s="193">
        <v>15.9</v>
      </c>
      <c r="I20" s="193">
        <v>12.9</v>
      </c>
      <c r="J20" s="17">
        <v>477.09999999999991</v>
      </c>
      <c r="K20" s="17">
        <v>2885.8040000000001</v>
      </c>
      <c r="L20" s="128"/>
      <c r="O20" s="22"/>
    </row>
    <row r="21" spans="1:15" hidden="1" x14ac:dyDescent="0.25">
      <c r="A21" s="178" t="s">
        <v>68</v>
      </c>
      <c r="B21" s="179">
        <v>0</v>
      </c>
      <c r="C21" s="179">
        <v>6.7880000000000003</v>
      </c>
      <c r="D21" s="179"/>
      <c r="E21" s="179">
        <v>3882.2159999999999</v>
      </c>
      <c r="F21" s="179">
        <v>20.239999999999998</v>
      </c>
      <c r="G21" s="179"/>
      <c r="H21" s="193">
        <v>11.5</v>
      </c>
      <c r="I21" s="193">
        <v>6.94</v>
      </c>
      <c r="J21" s="19">
        <f>K21-(SUM(B21:I21))</f>
        <v>348.57299999999987</v>
      </c>
      <c r="K21" s="17">
        <v>4276.2569999999996</v>
      </c>
      <c r="L21" s="128"/>
      <c r="O21" s="22"/>
    </row>
    <row r="22" spans="1:15" x14ac:dyDescent="0.25">
      <c r="A22" s="76" t="s">
        <v>6</v>
      </c>
      <c r="B22" s="179">
        <v>0</v>
      </c>
      <c r="C22" s="179">
        <v>3.8460000000000001</v>
      </c>
      <c r="D22" s="179">
        <v>0</v>
      </c>
      <c r="E22" s="179">
        <v>3466.1990000000001</v>
      </c>
      <c r="F22" s="179">
        <v>25.492000000000001</v>
      </c>
      <c r="G22" s="179"/>
      <c r="H22" s="193">
        <v>19.318999999999999</v>
      </c>
      <c r="I22" s="193">
        <v>2.06</v>
      </c>
      <c r="J22" s="19">
        <v>472.678</v>
      </c>
      <c r="K22" s="17">
        <v>3989.5940000000001</v>
      </c>
      <c r="L22" s="128"/>
    </row>
    <row r="23" spans="1:15" x14ac:dyDescent="0.25">
      <c r="A23" s="16" t="s">
        <v>7</v>
      </c>
      <c r="B23" s="179">
        <v>0</v>
      </c>
      <c r="C23" s="179">
        <v>0</v>
      </c>
      <c r="D23" s="179">
        <v>0</v>
      </c>
      <c r="E23" s="179">
        <v>2067.194</v>
      </c>
      <c r="F23" s="179">
        <v>24.783999999999999</v>
      </c>
      <c r="G23" s="179"/>
      <c r="H23" s="193">
        <v>27.132999999999999</v>
      </c>
      <c r="I23" s="193">
        <v>7.0620000000000003</v>
      </c>
      <c r="J23" s="19">
        <v>454.40300000000002</v>
      </c>
      <c r="K23" s="17">
        <v>2581</v>
      </c>
      <c r="L23" s="128"/>
      <c r="M23" s="18"/>
    </row>
    <row r="24" spans="1:15" x14ac:dyDescent="0.25">
      <c r="A24" s="16" t="s">
        <v>8</v>
      </c>
      <c r="B24" s="179">
        <v>0</v>
      </c>
      <c r="C24" s="179">
        <v>3.5</v>
      </c>
      <c r="D24" s="179">
        <v>0</v>
      </c>
      <c r="E24" s="179">
        <v>1595.0070000000001</v>
      </c>
      <c r="F24" s="179">
        <v>4.7389999999999999</v>
      </c>
      <c r="G24" s="179"/>
      <c r="H24" s="193">
        <v>23.11</v>
      </c>
      <c r="I24" s="193">
        <v>2.0059999999999998</v>
      </c>
      <c r="J24" s="19">
        <v>362.98399999999998</v>
      </c>
      <c r="K24" s="17">
        <v>1991.346</v>
      </c>
      <c r="L24" s="128"/>
      <c r="M24" s="18"/>
    </row>
    <row r="25" spans="1:15" x14ac:dyDescent="0.25">
      <c r="A25" s="185" t="s">
        <v>39</v>
      </c>
      <c r="B25" s="194" t="s">
        <v>86</v>
      </c>
      <c r="C25" s="194" t="s">
        <v>86</v>
      </c>
      <c r="D25" s="194" t="s">
        <v>86</v>
      </c>
      <c r="E25" s="24">
        <f>(E24/E23)-1</f>
        <v>-0.22841929688263407</v>
      </c>
      <c r="F25" s="24">
        <f>(F24/F23)-1</f>
        <v>-0.80878792769528729</v>
      </c>
      <c r="G25" s="194" t="s">
        <v>86</v>
      </c>
      <c r="H25" s="24">
        <f t="shared" ref="H25:K25" si="1">(H24/H23)-1</f>
        <v>-0.14826963476209776</v>
      </c>
      <c r="I25" s="24">
        <f t="shared" si="1"/>
        <v>-0.71594449164542628</v>
      </c>
      <c r="J25" s="24">
        <f t="shared" si="1"/>
        <v>-0.2011848513324076</v>
      </c>
      <c r="K25" s="24">
        <f t="shared" si="1"/>
        <v>-0.22845951181712509</v>
      </c>
    </row>
    <row r="26" spans="1:15" x14ac:dyDescent="0.25">
      <c r="A26" s="5"/>
      <c r="B26" s="186"/>
      <c r="C26" s="186"/>
      <c r="D26" s="186"/>
      <c r="E26" s="186"/>
      <c r="F26" s="186"/>
      <c r="G26" s="186"/>
      <c r="H26" s="187"/>
      <c r="I26" s="187"/>
      <c r="J26" s="187"/>
      <c r="K26" s="188"/>
    </row>
    <row r="27" spans="1:15" x14ac:dyDescent="0.25">
      <c r="A27" s="20"/>
      <c r="B27" s="186"/>
      <c r="C27" s="186"/>
      <c r="D27" s="186"/>
      <c r="E27" s="186"/>
      <c r="F27" s="186"/>
      <c r="G27" s="186"/>
      <c r="H27" s="187"/>
      <c r="I27" s="187"/>
      <c r="J27" s="187"/>
      <c r="K27" s="188"/>
    </row>
    <row r="28" spans="1:15" x14ac:dyDescent="0.25">
      <c r="O28" s="92"/>
    </row>
    <row r="29" spans="1:15" x14ac:dyDescent="0.25">
      <c r="A29" s="67" t="s">
        <v>87</v>
      </c>
      <c r="B29" s="67"/>
      <c r="C29" s="67"/>
      <c r="D29" s="67"/>
      <c r="E29" s="67"/>
      <c r="F29" s="67"/>
      <c r="G29" s="67"/>
      <c r="H29" s="67"/>
      <c r="I29" s="67"/>
      <c r="J29" s="67"/>
      <c r="K29" s="67"/>
      <c r="L29" s="67"/>
      <c r="M29" s="67"/>
      <c r="N29" s="67"/>
      <c r="O29" s="67"/>
    </row>
    <row r="30" spans="1:15" x14ac:dyDescent="0.25">
      <c r="A30" s="67" t="s">
        <v>88</v>
      </c>
      <c r="B30" s="67"/>
      <c r="C30" s="67"/>
      <c r="D30" s="67"/>
      <c r="E30" s="67"/>
      <c r="F30" s="67"/>
      <c r="G30" s="67"/>
      <c r="H30" s="67"/>
      <c r="I30" s="67"/>
      <c r="J30" s="67"/>
      <c r="K30" s="67"/>
      <c r="L30" s="67"/>
      <c r="M30" s="67"/>
      <c r="N30" s="67"/>
      <c r="O30" s="67"/>
    </row>
    <row r="31" spans="1:15" ht="24.75" x14ac:dyDescent="0.25">
      <c r="A31" s="72"/>
      <c r="B31" s="72" t="s">
        <v>72</v>
      </c>
      <c r="C31" s="72" t="s">
        <v>73</v>
      </c>
      <c r="D31" s="72" t="s">
        <v>74</v>
      </c>
      <c r="E31" s="72" t="s">
        <v>89</v>
      </c>
      <c r="F31" s="72" t="s">
        <v>76</v>
      </c>
      <c r="G31" s="72" t="s">
        <v>77</v>
      </c>
      <c r="H31" s="72" t="s">
        <v>78</v>
      </c>
      <c r="I31" s="72" t="s">
        <v>79</v>
      </c>
      <c r="J31" s="72" t="s">
        <v>80</v>
      </c>
      <c r="K31" s="72" t="s">
        <v>81</v>
      </c>
      <c r="L31" s="173"/>
    </row>
    <row r="32" spans="1:15" x14ac:dyDescent="0.25">
      <c r="A32" s="175" t="s">
        <v>82</v>
      </c>
      <c r="B32" s="176"/>
      <c r="C32" s="176"/>
      <c r="D32" s="176"/>
      <c r="E32" s="176"/>
      <c r="F32" s="176"/>
      <c r="G32" s="176"/>
      <c r="H32" s="191"/>
      <c r="I32" s="191"/>
      <c r="J32" s="191"/>
      <c r="K32" s="191"/>
    </row>
    <row r="33" spans="1:13" hidden="1" x14ac:dyDescent="0.25">
      <c r="A33" s="76" t="s">
        <v>83</v>
      </c>
      <c r="B33" s="192">
        <v>18585.663</v>
      </c>
      <c r="C33" s="192">
        <v>20728.898000000001</v>
      </c>
      <c r="D33" s="192"/>
      <c r="E33" s="192">
        <v>3883.0297</v>
      </c>
      <c r="F33" s="192">
        <v>1523.0393999999999</v>
      </c>
      <c r="G33" s="192"/>
      <c r="H33" s="195">
        <v>16.536089674999999</v>
      </c>
      <c r="I33" s="196">
        <v>0</v>
      </c>
      <c r="J33" s="17">
        <v>1222.21513</v>
      </c>
      <c r="K33" s="17">
        <v>45959</v>
      </c>
      <c r="L33" s="128"/>
    </row>
    <row r="34" spans="1:13" hidden="1" x14ac:dyDescent="0.25">
      <c r="A34" s="178" t="s">
        <v>67</v>
      </c>
      <c r="B34" s="192">
        <v>16001.04</v>
      </c>
      <c r="C34" s="192">
        <v>21657.026000000002</v>
      </c>
      <c r="D34" s="192"/>
      <c r="E34" s="192">
        <v>4250.2623000000003</v>
      </c>
      <c r="F34" s="192">
        <v>1722.0182</v>
      </c>
      <c r="G34" s="192"/>
      <c r="H34" s="195">
        <v>17.404462236000001</v>
      </c>
      <c r="I34" s="195">
        <v>1.264480254</v>
      </c>
      <c r="J34" s="17">
        <v>1238.4915249830001</v>
      </c>
      <c r="K34" s="17">
        <v>44888</v>
      </c>
      <c r="L34" s="128"/>
    </row>
    <row r="35" spans="1:13" hidden="1" x14ac:dyDescent="0.25">
      <c r="A35" s="178" t="s">
        <v>68</v>
      </c>
      <c r="B35" s="179">
        <v>14340</v>
      </c>
      <c r="C35" s="179">
        <v>25877.424999999999</v>
      </c>
      <c r="D35" s="179"/>
      <c r="E35" s="179">
        <v>4749.9317000000001</v>
      </c>
      <c r="F35" s="179">
        <v>2121.1001999999999</v>
      </c>
      <c r="G35" s="179"/>
      <c r="H35" s="195">
        <v>17.880564388</v>
      </c>
      <c r="I35" s="195">
        <v>2.0430581399999999</v>
      </c>
      <c r="J35" s="19">
        <v>1200.8594932430001</v>
      </c>
      <c r="K35" s="17">
        <v>48309</v>
      </c>
      <c r="L35" s="128"/>
    </row>
    <row r="36" spans="1:13" x14ac:dyDescent="0.25">
      <c r="A36" s="76" t="s">
        <v>6</v>
      </c>
      <c r="B36" s="179">
        <v>10551.3</v>
      </c>
      <c r="C36" s="179">
        <v>25903.984</v>
      </c>
      <c r="D36" s="179">
        <v>1157.0719999999999</v>
      </c>
      <c r="E36" s="179">
        <v>4788.5902999999998</v>
      </c>
      <c r="F36" s="179">
        <v>2551.991</v>
      </c>
      <c r="G36" s="183" t="s">
        <v>84</v>
      </c>
      <c r="H36" s="195">
        <v>16.768938289000001</v>
      </c>
      <c r="I36" s="195">
        <v>1.03615725</v>
      </c>
      <c r="J36" s="19">
        <v>1281.5044875379999</v>
      </c>
      <c r="K36" s="17">
        <f>SUM(B36:J36)</f>
        <v>46252.246883076994</v>
      </c>
      <c r="L36" s="128"/>
    </row>
    <row r="37" spans="1:13" x14ac:dyDescent="0.25">
      <c r="A37" s="16" t="s">
        <v>7</v>
      </c>
      <c r="B37" s="179">
        <v>11035.343999999999</v>
      </c>
      <c r="C37" s="179">
        <v>28706.409</v>
      </c>
      <c r="D37" s="179">
        <v>1393.9880000000001</v>
      </c>
      <c r="E37" s="179">
        <v>4971.7236000000003</v>
      </c>
      <c r="F37" s="179">
        <v>2949.7737000000002</v>
      </c>
      <c r="G37" s="183" t="s">
        <v>84</v>
      </c>
      <c r="H37" s="195">
        <v>20.883462141999999</v>
      </c>
      <c r="I37" s="195">
        <v>0.77950645399999996</v>
      </c>
      <c r="J37" s="19">
        <v>1427.66970305</v>
      </c>
      <c r="K37" s="17">
        <f>SUM(B37:J37)</f>
        <v>50506.57097164599</v>
      </c>
      <c r="L37" s="128"/>
    </row>
    <row r="38" spans="1:13" x14ac:dyDescent="0.25">
      <c r="A38" s="16" t="s">
        <v>8</v>
      </c>
      <c r="B38" s="179">
        <v>12336.573</v>
      </c>
      <c r="C38" s="179">
        <v>29567.136999999999</v>
      </c>
      <c r="D38" s="179">
        <v>1914.7159999999999</v>
      </c>
      <c r="E38" s="179">
        <v>5010.4777999999997</v>
      </c>
      <c r="F38" s="179">
        <v>3607.9191000000001</v>
      </c>
      <c r="G38" s="179">
        <v>21.138449999999999</v>
      </c>
      <c r="H38" s="195">
        <v>20.505063205809982</v>
      </c>
      <c r="I38" s="195">
        <v>0.73253722200000004</v>
      </c>
      <c r="J38" s="19">
        <v>1554.8962724170001</v>
      </c>
      <c r="K38" s="17">
        <f>SUM(B38:J38)</f>
        <v>54034.095222844808</v>
      </c>
      <c r="L38" s="128"/>
    </row>
    <row r="39" spans="1:13" x14ac:dyDescent="0.25">
      <c r="A39" s="185" t="s">
        <v>39</v>
      </c>
      <c r="B39" s="24">
        <f>(B38/B37)-1</f>
        <v>0.11791467488462537</v>
      </c>
      <c r="C39" s="24">
        <f t="shared" ref="C39:K39" si="2">(C38/C37)-1</f>
        <v>2.9983826956551773E-2</v>
      </c>
      <c r="D39" s="24">
        <f t="shared" si="2"/>
        <v>0.37355271350972874</v>
      </c>
      <c r="E39" s="24">
        <f t="shared" si="2"/>
        <v>7.7949224691411523E-3</v>
      </c>
      <c r="F39" s="24">
        <f t="shared" si="2"/>
        <v>0.22311725133355131</v>
      </c>
      <c r="G39" s="24"/>
      <c r="H39" s="24">
        <f t="shared" si="2"/>
        <v>-1.8119549987307693E-2</v>
      </c>
      <c r="I39" s="24">
        <f t="shared" si="2"/>
        <v>-6.0255090588383964E-2</v>
      </c>
      <c r="J39" s="24">
        <f t="shared" si="2"/>
        <v>8.911484855019336E-2</v>
      </c>
      <c r="K39" s="24">
        <f t="shared" si="2"/>
        <v>6.9842877537244386E-2</v>
      </c>
      <c r="L39" s="24" t="e">
        <f t="shared" ref="L39" si="3">(L37-L36)/L36</f>
        <v>#DIV/0!</v>
      </c>
    </row>
    <row r="40" spans="1:13" x14ac:dyDescent="0.25">
      <c r="A40" s="76"/>
      <c r="B40" s="197"/>
      <c r="C40" s="197"/>
      <c r="D40" s="197"/>
      <c r="E40" s="197"/>
      <c r="F40" s="197"/>
      <c r="G40" s="197"/>
      <c r="H40" s="198"/>
      <c r="I40" s="198"/>
      <c r="J40" s="198"/>
      <c r="K40" s="20"/>
      <c r="L40" s="128"/>
    </row>
    <row r="41" spans="1:13" x14ac:dyDescent="0.25">
      <c r="A41" s="151" t="s">
        <v>85</v>
      </c>
      <c r="B41" s="199"/>
      <c r="C41" s="199"/>
      <c r="D41" s="199"/>
      <c r="E41" s="199"/>
      <c r="F41" s="199"/>
      <c r="G41" s="199"/>
      <c r="H41" s="200"/>
      <c r="I41" s="200"/>
      <c r="J41" s="200"/>
      <c r="K41" s="200"/>
      <c r="L41" s="22"/>
    </row>
    <row r="42" spans="1:13" hidden="1" x14ac:dyDescent="0.25">
      <c r="A42" s="76" t="s">
        <v>83</v>
      </c>
      <c r="B42" s="192">
        <v>0</v>
      </c>
      <c r="C42" s="192">
        <v>51.98</v>
      </c>
      <c r="D42" s="192"/>
      <c r="E42" s="192">
        <v>410.43239999999997</v>
      </c>
      <c r="F42" s="201">
        <v>0.79059999999999997</v>
      </c>
      <c r="G42" s="201"/>
      <c r="H42" s="195">
        <v>6.2073837090000001</v>
      </c>
      <c r="I42" s="196">
        <v>0</v>
      </c>
      <c r="J42" s="202">
        <v>44.076525750000002</v>
      </c>
      <c r="K42" s="17">
        <v>513.5</v>
      </c>
      <c r="L42" s="128"/>
    </row>
    <row r="43" spans="1:13" hidden="1" x14ac:dyDescent="0.25">
      <c r="A43" s="178" t="s">
        <v>67</v>
      </c>
      <c r="B43" s="192">
        <v>0</v>
      </c>
      <c r="C43" s="192">
        <v>24.652000000000001</v>
      </c>
      <c r="D43" s="192"/>
      <c r="E43" s="192">
        <v>235.44139999999999</v>
      </c>
      <c r="F43" s="201">
        <v>0.31380000000000002</v>
      </c>
      <c r="G43" s="201"/>
      <c r="H43" s="195">
        <v>7.271479555</v>
      </c>
      <c r="I43" s="203">
        <v>4.8754060000000002E-2</v>
      </c>
      <c r="J43" s="202">
        <v>49.923636549999998</v>
      </c>
      <c r="K43" s="17">
        <v>317.7</v>
      </c>
      <c r="L43" s="128"/>
    </row>
    <row r="44" spans="1:13" hidden="1" x14ac:dyDescent="0.25">
      <c r="A44" s="178" t="s">
        <v>68</v>
      </c>
      <c r="B44" s="179">
        <v>0</v>
      </c>
      <c r="C44" s="179">
        <v>6.7880000000000003</v>
      </c>
      <c r="D44" s="179"/>
      <c r="E44" s="179">
        <v>388.22160000000002</v>
      </c>
      <c r="F44" s="204">
        <v>2.024</v>
      </c>
      <c r="G44" s="204"/>
      <c r="H44" s="195">
        <v>5.514195043</v>
      </c>
      <c r="I44" s="203">
        <v>4.0918049999999997E-2</v>
      </c>
      <c r="J44" s="205">
        <v>39.925206025000001</v>
      </c>
      <c r="K44" s="17">
        <f>SUM(B44:J44)</f>
        <v>442.51391911800005</v>
      </c>
      <c r="L44" s="128"/>
    </row>
    <row r="45" spans="1:13" x14ac:dyDescent="0.25">
      <c r="A45" s="76" t="s">
        <v>6</v>
      </c>
      <c r="B45" s="179">
        <v>0</v>
      </c>
      <c r="C45" s="179">
        <v>3.8460000000000001</v>
      </c>
      <c r="D45" s="179">
        <v>0</v>
      </c>
      <c r="E45" s="179">
        <v>346.61989999999997</v>
      </c>
      <c r="F45" s="179">
        <v>2.5491999999999999</v>
      </c>
      <c r="G45" s="204"/>
      <c r="H45" s="195">
        <v>5.9774013669999997</v>
      </c>
      <c r="I45" s="203">
        <v>1.016102E-2</v>
      </c>
      <c r="J45" s="19">
        <v>62.092633724999999</v>
      </c>
      <c r="K45" s="17">
        <f>SUM(B45:J45)</f>
        <v>421.09529611199997</v>
      </c>
      <c r="L45" s="128"/>
      <c r="M45" s="206"/>
    </row>
    <row r="46" spans="1:13" x14ac:dyDescent="0.25">
      <c r="A46" s="16" t="s">
        <v>7</v>
      </c>
      <c r="B46" s="179">
        <v>0</v>
      </c>
      <c r="C46" s="179">
        <v>0</v>
      </c>
      <c r="D46" s="179">
        <v>0</v>
      </c>
      <c r="E46" s="179">
        <v>206.71940000000001</v>
      </c>
      <c r="F46" s="179">
        <v>2.4784000000000002</v>
      </c>
      <c r="G46" s="204"/>
      <c r="H46" s="195">
        <v>3.844193207</v>
      </c>
      <c r="I46" s="203">
        <v>4.1136239999999998E-2</v>
      </c>
      <c r="J46" s="19">
        <v>62.106419549999998</v>
      </c>
      <c r="K46" s="17">
        <f>SUM(C46:J46)</f>
        <v>275.18954899699997</v>
      </c>
      <c r="L46" s="128"/>
      <c r="M46" s="206"/>
    </row>
    <row r="47" spans="1:13" x14ac:dyDescent="0.25">
      <c r="A47" s="207" t="s">
        <v>8</v>
      </c>
      <c r="B47" s="179">
        <v>0</v>
      </c>
      <c r="C47" s="179">
        <v>3.5</v>
      </c>
      <c r="D47" s="179">
        <v>0</v>
      </c>
      <c r="E47" s="208">
        <v>159.50069999999999</v>
      </c>
      <c r="F47" s="209">
        <v>0.47389999999999999</v>
      </c>
      <c r="G47" s="179"/>
      <c r="H47" s="210">
        <v>4.7335347535200007</v>
      </c>
      <c r="I47" s="211">
        <v>1.1932389999999999E-2</v>
      </c>
      <c r="J47" s="19">
        <v>46.406320874999999</v>
      </c>
      <c r="K47" s="17">
        <v>214.62658648182</v>
      </c>
      <c r="L47" s="128"/>
      <c r="M47" s="206"/>
    </row>
    <row r="48" spans="1:13" x14ac:dyDescent="0.25">
      <c r="A48" s="185" t="s">
        <v>39</v>
      </c>
      <c r="B48" s="24" t="e">
        <f>(B47/B46)-1</f>
        <v>#DIV/0!</v>
      </c>
      <c r="C48" s="24" t="e">
        <f t="shared" ref="C48:F48" si="4">(C47/C46)-1</f>
        <v>#DIV/0!</v>
      </c>
      <c r="D48" s="24" t="e">
        <f t="shared" si="4"/>
        <v>#DIV/0!</v>
      </c>
      <c r="E48" s="24">
        <f t="shared" si="4"/>
        <v>-0.22841929688263418</v>
      </c>
      <c r="F48" s="24">
        <f t="shared" si="4"/>
        <v>-0.80878792769528729</v>
      </c>
      <c r="G48" s="24"/>
      <c r="H48" s="24">
        <f t="shared" ref="H48:K48" si="5">(H47/H46)-1</f>
        <v>0.23134673483647328</v>
      </c>
      <c r="I48" s="24">
        <f t="shared" si="5"/>
        <v>-0.70992997901606958</v>
      </c>
      <c r="J48" s="24">
        <f t="shared" si="5"/>
        <v>-0.25279349202155066</v>
      </c>
      <c r="K48" s="24">
        <f t="shared" si="5"/>
        <v>-0.22007726214864431</v>
      </c>
      <c r="L48" s="22"/>
    </row>
    <row r="49" spans="1:18" x14ac:dyDescent="0.25">
      <c r="A49" s="76"/>
      <c r="B49" s="212"/>
      <c r="C49" s="197"/>
      <c r="D49" s="197"/>
      <c r="E49" s="179"/>
      <c r="F49" s="197"/>
      <c r="G49" s="197"/>
      <c r="H49" s="213"/>
      <c r="I49" s="213"/>
      <c r="J49" s="213"/>
      <c r="K49" s="20"/>
      <c r="L49" s="22"/>
    </row>
    <row r="50" spans="1:18" ht="12.75" customHeight="1" x14ac:dyDescent="0.25">
      <c r="A50" s="5"/>
      <c r="B50" s="214"/>
      <c r="C50" s="214"/>
      <c r="D50" s="214"/>
      <c r="E50" s="214"/>
      <c r="F50" s="214"/>
      <c r="G50" s="214"/>
      <c r="H50" s="214"/>
      <c r="I50" s="214"/>
      <c r="J50" s="214"/>
      <c r="K50" s="214"/>
      <c r="L50" s="214"/>
      <c r="M50" s="214"/>
      <c r="N50" s="214"/>
      <c r="O50" s="214"/>
      <c r="P50" s="89"/>
    </row>
    <row r="51" spans="1:18" x14ac:dyDescent="0.25">
      <c r="A51" s="215"/>
      <c r="B51" s="215"/>
      <c r="C51" s="215"/>
      <c r="D51" s="215"/>
      <c r="E51" s="215"/>
      <c r="F51" s="215"/>
      <c r="G51" s="215"/>
      <c r="H51" s="215"/>
      <c r="I51" s="215"/>
      <c r="J51" s="215"/>
      <c r="K51" s="215"/>
      <c r="L51" s="215"/>
      <c r="M51" s="215"/>
      <c r="N51" s="215"/>
      <c r="O51" s="215"/>
      <c r="P51" s="89"/>
    </row>
    <row r="52" spans="1:18" x14ac:dyDescent="0.25">
      <c r="A52" s="67" t="s">
        <v>90</v>
      </c>
      <c r="B52" s="67"/>
      <c r="C52" s="67"/>
      <c r="D52" s="67"/>
      <c r="E52" s="67"/>
      <c r="F52" s="67"/>
      <c r="G52" s="67"/>
      <c r="H52" s="67"/>
      <c r="I52" s="67"/>
      <c r="J52" s="67"/>
      <c r="K52" s="67"/>
      <c r="L52" s="67"/>
      <c r="M52" s="67"/>
      <c r="N52" s="67"/>
      <c r="O52" s="67"/>
      <c r="P52" s="154"/>
      <c r="Q52" s="171"/>
    </row>
    <row r="53" spans="1:18" x14ac:dyDescent="0.25">
      <c r="A53" s="67"/>
      <c r="B53" s="67"/>
      <c r="C53" s="67"/>
      <c r="D53" s="67"/>
      <c r="E53" s="67"/>
      <c r="F53" s="67"/>
      <c r="G53" s="67"/>
      <c r="H53" s="67"/>
      <c r="I53" s="67"/>
      <c r="J53" s="67"/>
      <c r="K53" s="67"/>
      <c r="L53" s="67"/>
      <c r="M53" s="67"/>
      <c r="N53" s="67"/>
      <c r="O53" s="67"/>
      <c r="P53" s="154"/>
      <c r="Q53" s="171"/>
    </row>
    <row r="54" spans="1:18" ht="24.75" x14ac:dyDescent="0.25">
      <c r="A54" s="72"/>
      <c r="B54" s="72" t="s">
        <v>72</v>
      </c>
      <c r="C54" s="72" t="s">
        <v>73</v>
      </c>
      <c r="D54" s="72" t="s">
        <v>74</v>
      </c>
      <c r="E54" s="72" t="s">
        <v>89</v>
      </c>
      <c r="F54" s="72" t="s">
        <v>76</v>
      </c>
      <c r="G54" s="72" t="s">
        <v>77</v>
      </c>
      <c r="H54" s="72" t="s">
        <v>78</v>
      </c>
      <c r="I54" s="72" t="s">
        <v>79</v>
      </c>
      <c r="J54" s="72" t="s">
        <v>80</v>
      </c>
      <c r="K54" s="72" t="s">
        <v>81</v>
      </c>
      <c r="L54" s="22"/>
      <c r="M54" s="216"/>
    </row>
    <row r="55" spans="1:18" hidden="1" x14ac:dyDescent="0.25">
      <c r="A55" s="76" t="s">
        <v>83</v>
      </c>
      <c r="B55" s="192">
        <v>463462</v>
      </c>
      <c r="C55" s="192">
        <v>898667</v>
      </c>
      <c r="D55" s="192"/>
      <c r="E55" s="192">
        <v>728919</v>
      </c>
      <c r="F55" s="192">
        <v>409668</v>
      </c>
      <c r="G55" s="192"/>
      <c r="H55" s="217">
        <v>46360</v>
      </c>
      <c r="I55" s="217">
        <v>108774</v>
      </c>
      <c r="J55" s="218">
        <v>428880</v>
      </c>
      <c r="K55" s="17">
        <v>2975956</v>
      </c>
      <c r="L55" s="128" t="s">
        <v>91</v>
      </c>
    </row>
    <row r="56" spans="1:18" hidden="1" x14ac:dyDescent="0.25">
      <c r="A56" s="178" t="s">
        <v>67</v>
      </c>
      <c r="B56" s="192">
        <v>200978</v>
      </c>
      <c r="C56" s="192">
        <v>697579</v>
      </c>
      <c r="D56" s="192"/>
      <c r="E56" s="192">
        <v>429792</v>
      </c>
      <c r="F56" s="192">
        <v>374093</v>
      </c>
      <c r="G56" s="192"/>
      <c r="H56" s="217">
        <v>43421</v>
      </c>
      <c r="I56" s="217">
        <v>52974</v>
      </c>
      <c r="J56" s="218">
        <v>436731</v>
      </c>
      <c r="K56" s="17">
        <v>2235568</v>
      </c>
      <c r="L56" s="22"/>
      <c r="M56" s="3"/>
      <c r="N56" s="22"/>
      <c r="O56" s="22"/>
      <c r="P56" s="22"/>
      <c r="Q56" s="22"/>
      <c r="R56" s="22"/>
    </row>
    <row r="57" spans="1:18" hidden="1" x14ac:dyDescent="0.25">
      <c r="A57" s="178" t="s">
        <v>68</v>
      </c>
      <c r="B57" s="179">
        <v>224404</v>
      </c>
      <c r="C57" s="179">
        <v>895481</v>
      </c>
      <c r="D57" s="179"/>
      <c r="E57" s="179">
        <v>497426</v>
      </c>
      <c r="F57" s="179">
        <v>436194</v>
      </c>
      <c r="G57" s="179"/>
      <c r="H57" s="217">
        <v>45117</v>
      </c>
      <c r="I57" s="217">
        <v>29832</v>
      </c>
      <c r="J57" s="19">
        <v>313374</v>
      </c>
      <c r="K57" s="17">
        <v>2441828</v>
      </c>
      <c r="L57" s="22"/>
      <c r="M57" s="22"/>
      <c r="N57" s="22"/>
      <c r="O57" s="22"/>
      <c r="P57" s="22"/>
      <c r="Q57" s="22"/>
      <c r="R57" s="22"/>
    </row>
    <row r="58" spans="1:18" x14ac:dyDescent="0.25">
      <c r="A58" s="76" t="s">
        <v>6</v>
      </c>
      <c r="B58" s="179">
        <v>170400</v>
      </c>
      <c r="C58" s="179">
        <v>935972</v>
      </c>
      <c r="D58" s="179">
        <v>67595</v>
      </c>
      <c r="E58" s="179">
        <v>731156</v>
      </c>
      <c r="F58" s="179">
        <f>598736+2480</f>
        <v>601216</v>
      </c>
      <c r="G58" s="179"/>
      <c r="H58" s="217">
        <v>57553</v>
      </c>
      <c r="I58" s="217">
        <v>19418</v>
      </c>
      <c r="J58" s="19">
        <f>79854+234987</f>
        <v>314841</v>
      </c>
      <c r="K58" s="17">
        <f>SUM(B58:J58)</f>
        <v>2898151</v>
      </c>
      <c r="L58" s="22"/>
      <c r="M58" s="17"/>
      <c r="N58" s="182"/>
      <c r="O58" s="22"/>
      <c r="P58" s="22"/>
      <c r="Q58" s="22"/>
      <c r="R58" s="22"/>
    </row>
    <row r="59" spans="1:18" x14ac:dyDescent="0.25">
      <c r="A59" s="16" t="s">
        <v>7</v>
      </c>
      <c r="B59" s="179">
        <v>176989</v>
      </c>
      <c r="C59" s="179">
        <v>840466</v>
      </c>
      <c r="D59" s="179">
        <v>124999</v>
      </c>
      <c r="E59" s="179">
        <v>600793</v>
      </c>
      <c r="F59" s="179">
        <v>652186</v>
      </c>
      <c r="G59" s="179"/>
      <c r="H59" s="217">
        <v>58641</v>
      </c>
      <c r="I59" s="217">
        <v>11337</v>
      </c>
      <c r="J59" s="19">
        <v>321083</v>
      </c>
      <c r="K59" s="17">
        <f>SUM(B59:J59)</f>
        <v>2786494</v>
      </c>
      <c r="L59" s="22"/>
      <c r="M59" s="22"/>
      <c r="N59" s="182"/>
      <c r="O59" s="22"/>
      <c r="P59" s="22"/>
      <c r="Q59" s="22"/>
      <c r="R59" s="22"/>
    </row>
    <row r="60" spans="1:18" x14ac:dyDescent="0.25">
      <c r="A60" s="16" t="s">
        <v>8</v>
      </c>
      <c r="B60" s="179">
        <v>207041</v>
      </c>
      <c r="C60" s="179">
        <v>887062</v>
      </c>
      <c r="D60" s="179">
        <v>135998</v>
      </c>
      <c r="E60" s="179">
        <v>766702</v>
      </c>
      <c r="F60" s="179">
        <v>844450</v>
      </c>
      <c r="G60" s="179">
        <v>18705</v>
      </c>
      <c r="H60" s="217">
        <v>72894</v>
      </c>
      <c r="I60" s="217">
        <v>9373</v>
      </c>
      <c r="J60" s="19">
        <v>358049</v>
      </c>
      <c r="K60" s="17">
        <f>SUM(B60:J60)</f>
        <v>3300274</v>
      </c>
      <c r="L60" s="22"/>
      <c r="M60" s="182"/>
      <c r="N60" s="17"/>
      <c r="O60" s="22"/>
      <c r="P60" s="22"/>
      <c r="Q60" s="22"/>
      <c r="R60" s="22"/>
    </row>
    <row r="61" spans="1:18" x14ac:dyDescent="0.25">
      <c r="A61" s="185" t="s">
        <v>39</v>
      </c>
      <c r="B61" s="24">
        <f>(B60-B59)/B59</f>
        <v>0.16979586301973568</v>
      </c>
      <c r="C61" s="24">
        <f t="shared" ref="C61:K61" si="6">(C60-C59)/C59</f>
        <v>5.5440672198518441E-2</v>
      </c>
      <c r="D61" s="24">
        <f t="shared" si="6"/>
        <v>8.7992703941631528E-2</v>
      </c>
      <c r="E61" s="24">
        <f t="shared" si="6"/>
        <v>0.27615002172129172</v>
      </c>
      <c r="F61" s="24">
        <f t="shared" si="6"/>
        <v>0.29479933638563233</v>
      </c>
      <c r="G61" s="194" t="s">
        <v>86</v>
      </c>
      <c r="H61" s="24">
        <f t="shared" si="6"/>
        <v>0.24305520028648897</v>
      </c>
      <c r="I61" s="24">
        <f t="shared" si="6"/>
        <v>-0.17323807003616476</v>
      </c>
      <c r="J61" s="24">
        <f t="shared" si="6"/>
        <v>0.11512910991861917</v>
      </c>
      <c r="K61" s="24">
        <f t="shared" si="6"/>
        <v>0.18438223803819423</v>
      </c>
      <c r="L61" s="22"/>
    </row>
    <row r="62" spans="1:18" ht="12.75" customHeight="1" x14ac:dyDescent="0.25">
      <c r="B62" s="219"/>
      <c r="C62" s="219"/>
      <c r="D62" s="219"/>
      <c r="E62" s="219"/>
      <c r="F62" s="219"/>
      <c r="G62" s="219"/>
      <c r="H62" s="219"/>
      <c r="I62" s="219"/>
      <c r="J62" s="219"/>
      <c r="K62" s="219"/>
      <c r="L62" s="219"/>
      <c r="M62" s="219"/>
      <c r="N62" s="219"/>
      <c r="O62" s="219"/>
      <c r="P62" s="22"/>
    </row>
    <row r="63" spans="1:18" x14ac:dyDescent="0.25">
      <c r="A63" s="5" t="s">
        <v>92</v>
      </c>
    </row>
    <row r="64" spans="1:18" x14ac:dyDescent="0.25">
      <c r="A64" s="5" t="s">
        <v>93</v>
      </c>
    </row>
    <row r="65" spans="1:11" x14ac:dyDescent="0.25">
      <c r="A65" s="5" t="s">
        <v>94</v>
      </c>
    </row>
    <row r="66" spans="1:11" x14ac:dyDescent="0.25">
      <c r="A66" s="5"/>
    </row>
    <row r="67" spans="1:11" x14ac:dyDescent="0.25">
      <c r="A67" s="219" t="s">
        <v>59</v>
      </c>
    </row>
    <row r="70" spans="1:11" x14ac:dyDescent="0.25">
      <c r="A70" s="220" t="s">
        <v>95</v>
      </c>
    </row>
    <row r="71" spans="1:11" hidden="1" x14ac:dyDescent="0.25">
      <c r="G71" t="s">
        <v>96</v>
      </c>
      <c r="J71" t="s">
        <v>97</v>
      </c>
    </row>
    <row r="72" spans="1:11" hidden="1" x14ac:dyDescent="0.25">
      <c r="A72" t="s">
        <v>98</v>
      </c>
      <c r="B72">
        <v>170400</v>
      </c>
      <c r="D72" t="s">
        <v>99</v>
      </c>
      <c r="E72">
        <v>598686</v>
      </c>
      <c r="F72" s="188" t="s">
        <v>100</v>
      </c>
      <c r="G72" t="s">
        <v>101</v>
      </c>
      <c r="H72">
        <v>325</v>
      </c>
      <c r="J72" t="s">
        <v>102</v>
      </c>
    </row>
    <row r="73" spans="1:11" hidden="1" x14ac:dyDescent="0.25">
      <c r="D73" t="s">
        <v>103</v>
      </c>
      <c r="E73">
        <v>0</v>
      </c>
      <c r="G73" t="s">
        <v>104</v>
      </c>
      <c r="H73">
        <v>0</v>
      </c>
      <c r="K73">
        <f>(65669+9478+1824+0)-(H88)</f>
        <v>57553</v>
      </c>
    </row>
    <row r="74" spans="1:11" hidden="1" x14ac:dyDescent="0.25">
      <c r="A74" t="s">
        <v>105</v>
      </c>
      <c r="B74">
        <v>717156</v>
      </c>
      <c r="C74" t="s">
        <v>100</v>
      </c>
      <c r="D74" t="s">
        <v>106</v>
      </c>
      <c r="E74">
        <v>50</v>
      </c>
      <c r="G74" t="s">
        <v>107</v>
      </c>
      <c r="H74">
        <v>16276</v>
      </c>
    </row>
    <row r="75" spans="1:11" hidden="1" x14ac:dyDescent="0.25">
      <c r="A75" t="s">
        <v>108</v>
      </c>
      <c r="B75">
        <v>0</v>
      </c>
      <c r="C75" t="s">
        <v>100</v>
      </c>
      <c r="D75" t="s">
        <v>109</v>
      </c>
      <c r="E75">
        <v>0</v>
      </c>
      <c r="G75" t="s">
        <v>110</v>
      </c>
      <c r="H75">
        <v>0</v>
      </c>
      <c r="J75" t="s">
        <v>111</v>
      </c>
      <c r="K75">
        <v>1824</v>
      </c>
    </row>
    <row r="76" spans="1:11" hidden="1" x14ac:dyDescent="0.25">
      <c r="A76" t="s">
        <v>105</v>
      </c>
      <c r="B76">
        <v>14000</v>
      </c>
      <c r="C76" t="s">
        <v>112</v>
      </c>
      <c r="D76" t="s">
        <v>113</v>
      </c>
      <c r="E76">
        <v>0</v>
      </c>
      <c r="G76" t="s">
        <v>114</v>
      </c>
      <c r="H76">
        <v>1968</v>
      </c>
      <c r="J76" t="s">
        <v>115</v>
      </c>
      <c r="K76">
        <v>0</v>
      </c>
    </row>
    <row r="77" spans="1:11" hidden="1" x14ac:dyDescent="0.25">
      <c r="A77" t="s">
        <v>116</v>
      </c>
      <c r="B77">
        <v>0</v>
      </c>
      <c r="C77" t="s">
        <v>112</v>
      </c>
      <c r="E77">
        <f>SUM(E72:E76)</f>
        <v>598736</v>
      </c>
      <c r="G77" t="s">
        <v>117</v>
      </c>
      <c r="H77">
        <v>0</v>
      </c>
    </row>
    <row r="78" spans="1:11" hidden="1" x14ac:dyDescent="0.25">
      <c r="A78" t="s">
        <v>118</v>
      </c>
      <c r="B78">
        <v>0</v>
      </c>
      <c r="C78" t="s">
        <v>112</v>
      </c>
      <c r="G78" t="s">
        <v>119</v>
      </c>
      <c r="H78">
        <v>289</v>
      </c>
    </row>
    <row r="79" spans="1:11" hidden="1" x14ac:dyDescent="0.25">
      <c r="B79">
        <f>SUM(B74:B78)</f>
        <v>731156</v>
      </c>
      <c r="G79" t="s">
        <v>120</v>
      </c>
      <c r="H79">
        <v>0</v>
      </c>
    </row>
    <row r="80" spans="1:11" hidden="1" x14ac:dyDescent="0.25">
      <c r="G80" t="s">
        <v>121</v>
      </c>
      <c r="H80">
        <v>0</v>
      </c>
    </row>
    <row r="81" spans="6:8" hidden="1" x14ac:dyDescent="0.25">
      <c r="G81" t="s">
        <v>122</v>
      </c>
      <c r="H81">
        <v>0</v>
      </c>
    </row>
    <row r="82" spans="6:8" hidden="1" x14ac:dyDescent="0.25">
      <c r="F82" s="188" t="s">
        <v>112</v>
      </c>
      <c r="G82" t="s">
        <v>123</v>
      </c>
      <c r="H82">
        <v>0</v>
      </c>
    </row>
    <row r="83" spans="6:8" hidden="1" x14ac:dyDescent="0.25">
      <c r="G83" t="s">
        <v>101</v>
      </c>
      <c r="H83">
        <v>0</v>
      </c>
    </row>
    <row r="84" spans="6:8" hidden="1" x14ac:dyDescent="0.25">
      <c r="G84" t="s">
        <v>107</v>
      </c>
      <c r="H84">
        <v>560</v>
      </c>
    </row>
    <row r="85" spans="6:8" hidden="1" x14ac:dyDescent="0.25">
      <c r="G85" t="s">
        <v>114</v>
      </c>
      <c r="H85">
        <v>0</v>
      </c>
    </row>
    <row r="86" spans="6:8" hidden="1" x14ac:dyDescent="0.25">
      <c r="G86" t="s">
        <v>119</v>
      </c>
      <c r="H86">
        <v>0</v>
      </c>
    </row>
    <row r="87" spans="6:8" hidden="1" x14ac:dyDescent="0.25">
      <c r="G87" t="s">
        <v>121</v>
      </c>
      <c r="H87">
        <v>0</v>
      </c>
    </row>
    <row r="88" spans="6:8" hidden="1" x14ac:dyDescent="0.25">
      <c r="H88">
        <f>SUM(H72:H87)</f>
        <v>19418</v>
      </c>
    </row>
    <row r="89" spans="6:8" hidden="1" x14ac:dyDescent="0.25"/>
  </sheetData>
  <pageMargins left="0.7" right="0.7" top="0.75" bottom="0.75" header="0.3" footer="0.3"/>
  <legacy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0"/>
  <sheetViews>
    <sheetView workbookViewId="0">
      <selection activeCell="H32" sqref="H32"/>
    </sheetView>
  </sheetViews>
  <sheetFormatPr defaultRowHeight="15" x14ac:dyDescent="0.25"/>
  <cols>
    <col min="1" max="1" width="23.140625" customWidth="1"/>
    <col min="2" max="2" width="10.85546875" customWidth="1"/>
    <col min="3" max="3" width="16.85546875" bestFit="1" customWidth="1"/>
    <col min="4" max="4" width="12.5703125" bestFit="1" customWidth="1"/>
    <col min="5" max="5" width="11.28515625" bestFit="1" customWidth="1"/>
    <col min="6" max="6" width="14.5703125" bestFit="1" customWidth="1"/>
    <col min="7" max="8" width="14.5703125" customWidth="1"/>
    <col min="10" max="10" width="10.28515625" hidden="1" customWidth="1"/>
    <col min="11" max="11" width="0" hidden="1" customWidth="1"/>
  </cols>
  <sheetData>
    <row r="1" spans="1:12" ht="15.75" x14ac:dyDescent="0.25">
      <c r="A1" s="221" t="s">
        <v>124</v>
      </c>
    </row>
    <row r="4" spans="1:12" ht="24.75" x14ac:dyDescent="0.25">
      <c r="A4" s="222"/>
      <c r="B4" s="223" t="s">
        <v>125</v>
      </c>
      <c r="C4" s="224" t="s">
        <v>126</v>
      </c>
      <c r="D4" s="224" t="s">
        <v>127</v>
      </c>
      <c r="E4" s="223" t="s">
        <v>128</v>
      </c>
      <c r="F4" s="224" t="s">
        <v>129</v>
      </c>
      <c r="K4" s="225" t="s">
        <v>130</v>
      </c>
    </row>
    <row r="5" spans="1:12" x14ac:dyDescent="0.25">
      <c r="A5" s="226" t="s">
        <v>131</v>
      </c>
      <c r="B5" s="58"/>
      <c r="C5" s="58"/>
      <c r="D5" s="58"/>
      <c r="E5" s="58"/>
      <c r="F5" s="58"/>
    </row>
    <row r="6" spans="1:12" hidden="1" x14ac:dyDescent="0.25">
      <c r="A6" s="227" t="s">
        <v>68</v>
      </c>
      <c r="B6" s="58">
        <v>23</v>
      </c>
      <c r="C6" s="228">
        <v>277.50916558799997</v>
      </c>
      <c r="D6" s="228">
        <v>4.4213483990000002</v>
      </c>
      <c r="E6" s="229">
        <v>39988</v>
      </c>
      <c r="F6" s="229">
        <v>148</v>
      </c>
      <c r="J6" s="230"/>
    </row>
    <row r="7" spans="1:12" x14ac:dyDescent="0.25">
      <c r="A7" s="227" t="s">
        <v>6</v>
      </c>
      <c r="B7" s="58">
        <v>26</v>
      </c>
      <c r="C7" s="228">
        <v>347.78936408486999</v>
      </c>
      <c r="D7" s="228">
        <v>53.767609203999996</v>
      </c>
      <c r="E7" s="229">
        <v>481172</v>
      </c>
      <c r="F7" s="229">
        <v>1173</v>
      </c>
      <c r="J7" s="230"/>
    </row>
    <row r="8" spans="1:12" x14ac:dyDescent="0.25">
      <c r="A8" s="227" t="s">
        <v>7</v>
      </c>
      <c r="B8" s="58">
        <v>28</v>
      </c>
      <c r="C8" s="228">
        <v>403.79179498270997</v>
      </c>
      <c r="D8" s="228">
        <v>65.832581642000008</v>
      </c>
      <c r="E8" s="229">
        <v>602533</v>
      </c>
      <c r="F8" s="229">
        <v>1335</v>
      </c>
      <c r="J8" s="230"/>
    </row>
    <row r="9" spans="1:12" x14ac:dyDescent="0.25">
      <c r="A9" s="227" t="s">
        <v>8</v>
      </c>
      <c r="B9" s="58">
        <v>29</v>
      </c>
      <c r="C9" s="228">
        <v>469.8</v>
      </c>
      <c r="D9" s="228">
        <v>133.96056800699998</v>
      </c>
      <c r="E9" s="229">
        <v>1215776</v>
      </c>
      <c r="F9" s="229">
        <v>2170</v>
      </c>
      <c r="G9" s="231"/>
      <c r="H9" s="231"/>
      <c r="J9" s="230"/>
    </row>
    <row r="10" spans="1:12" x14ac:dyDescent="0.25">
      <c r="A10" s="232" t="s">
        <v>39</v>
      </c>
      <c r="B10" s="233">
        <f>(B9/B8)-1</f>
        <v>3.5714285714285809E-2</v>
      </c>
      <c r="C10" s="233">
        <f t="shared" ref="C10:F10" si="0">(C9/C8)-1</f>
        <v>0.16347089227040001</v>
      </c>
      <c r="D10" s="233">
        <f t="shared" si="0"/>
        <v>1.0348673053030559</v>
      </c>
      <c r="E10" s="233">
        <f t="shared" si="0"/>
        <v>1.0177749600436821</v>
      </c>
      <c r="F10" s="233">
        <f t="shared" si="0"/>
        <v>0.62546816479400746</v>
      </c>
      <c r="G10" s="234"/>
      <c r="H10" s="234"/>
      <c r="J10" s="230"/>
    </row>
    <row r="11" spans="1:12" x14ac:dyDescent="0.25">
      <c r="A11" s="58"/>
      <c r="B11" s="58"/>
      <c r="C11" s="58"/>
      <c r="D11" s="58"/>
      <c r="E11" s="58"/>
      <c r="F11" s="58"/>
      <c r="J11" s="230"/>
    </row>
    <row r="12" spans="1:12" x14ac:dyDescent="0.25">
      <c r="A12" s="226" t="s">
        <v>132</v>
      </c>
      <c r="B12" s="58"/>
      <c r="C12" s="58"/>
      <c r="D12" s="58"/>
      <c r="E12" s="58"/>
      <c r="F12" s="58"/>
    </row>
    <row r="13" spans="1:12" hidden="1" x14ac:dyDescent="0.25">
      <c r="A13" s="227" t="s">
        <v>68</v>
      </c>
      <c r="B13" s="58">
        <v>4</v>
      </c>
      <c r="C13" s="228">
        <v>0.29328524142000001</v>
      </c>
      <c r="D13" s="235">
        <v>55.645583756000001</v>
      </c>
      <c r="E13" s="229">
        <v>524915</v>
      </c>
      <c r="F13" s="229">
        <v>2595</v>
      </c>
    </row>
    <row r="14" spans="1:12" x14ac:dyDescent="0.25">
      <c r="A14" s="227" t="s">
        <v>6</v>
      </c>
      <c r="B14" s="58">
        <v>4</v>
      </c>
      <c r="C14" s="228">
        <v>0.29603524142000004</v>
      </c>
      <c r="D14" s="235">
        <v>39.825041106</v>
      </c>
      <c r="E14" s="229">
        <v>382501</v>
      </c>
      <c r="F14" s="229">
        <v>1612</v>
      </c>
      <c r="J14" s="236" t="s">
        <v>133</v>
      </c>
      <c r="K14" s="225" t="s">
        <v>130</v>
      </c>
      <c r="L14" s="237"/>
    </row>
    <row r="15" spans="1:12" x14ac:dyDescent="0.25">
      <c r="A15" s="227" t="s">
        <v>7</v>
      </c>
      <c r="B15" s="58">
        <v>2</v>
      </c>
      <c r="C15" s="228">
        <v>0.39729375</v>
      </c>
      <c r="D15" s="235">
        <v>45.880974343000005</v>
      </c>
      <c r="E15" s="229">
        <v>431926</v>
      </c>
      <c r="F15" s="229">
        <v>1264</v>
      </c>
      <c r="J15" s="236" t="s">
        <v>134</v>
      </c>
      <c r="K15" t="s">
        <v>135</v>
      </c>
    </row>
    <row r="16" spans="1:12" x14ac:dyDescent="0.25">
      <c r="A16" s="227" t="s">
        <v>8</v>
      </c>
      <c r="B16" s="58">
        <v>5</v>
      </c>
      <c r="C16" s="228">
        <v>0.6</v>
      </c>
      <c r="D16" s="235">
        <v>44.063403104999999</v>
      </c>
      <c r="E16" s="229">
        <v>419733</v>
      </c>
      <c r="F16" s="229">
        <v>1159</v>
      </c>
      <c r="J16" s="230"/>
    </row>
    <row r="17" spans="1:11" x14ac:dyDescent="0.25">
      <c r="A17" s="232" t="s">
        <v>39</v>
      </c>
      <c r="B17" s="233">
        <f>(B16/B15)-1</f>
        <v>1.5</v>
      </c>
      <c r="C17" s="233">
        <f t="shared" ref="C17:F17" si="1">(C16/C15)-1</f>
        <v>0.51021756571806121</v>
      </c>
      <c r="D17" s="233">
        <f t="shared" si="1"/>
        <v>-3.9614922394892615E-2</v>
      </c>
      <c r="E17" s="233">
        <f t="shared" si="1"/>
        <v>-2.822937262401426E-2</v>
      </c>
      <c r="F17" s="233">
        <f t="shared" si="1"/>
        <v>-8.3069620253164556E-2</v>
      </c>
      <c r="J17" s="230"/>
    </row>
    <row r="18" spans="1:11" x14ac:dyDescent="0.25">
      <c r="A18" s="58"/>
      <c r="B18" s="58"/>
      <c r="C18" s="58"/>
      <c r="D18" s="58"/>
      <c r="E18" s="58"/>
      <c r="F18" s="58"/>
      <c r="J18" s="230"/>
    </row>
    <row r="19" spans="1:11" x14ac:dyDescent="0.25">
      <c r="A19" s="226" t="s">
        <v>136</v>
      </c>
      <c r="B19" s="58"/>
      <c r="C19" s="58"/>
      <c r="D19" s="58"/>
      <c r="E19" s="58"/>
      <c r="F19" s="58"/>
      <c r="J19" s="236" t="s">
        <v>133</v>
      </c>
      <c r="K19" s="225" t="s">
        <v>130</v>
      </c>
    </row>
    <row r="20" spans="1:11" hidden="1" x14ac:dyDescent="0.25">
      <c r="A20" s="227" t="s">
        <v>68</v>
      </c>
      <c r="B20" s="58">
        <v>24</v>
      </c>
      <c r="C20" s="228">
        <v>13.34447944874</v>
      </c>
      <c r="D20" s="228">
        <v>3172.7272991104996</v>
      </c>
      <c r="E20" s="229">
        <v>32424382</v>
      </c>
      <c r="F20" s="229">
        <v>145631</v>
      </c>
      <c r="J20" s="236" t="s">
        <v>134</v>
      </c>
      <c r="K20" t="s">
        <v>135</v>
      </c>
    </row>
    <row r="21" spans="1:11" x14ac:dyDescent="0.25">
      <c r="A21" s="227" t="s">
        <v>6</v>
      </c>
      <c r="B21" s="58">
        <v>24</v>
      </c>
      <c r="C21" s="228">
        <v>14.632140715968999</v>
      </c>
      <c r="D21" s="228">
        <v>3020.4543308164998</v>
      </c>
      <c r="E21" s="229">
        <v>30478678</v>
      </c>
      <c r="F21" s="229">
        <v>114246</v>
      </c>
      <c r="J21" s="230"/>
    </row>
    <row r="22" spans="1:11" x14ac:dyDescent="0.25">
      <c r="A22" s="227" t="s">
        <v>7</v>
      </c>
      <c r="B22" s="58">
        <v>23</v>
      </c>
      <c r="C22" s="228">
        <v>14.524467159249999</v>
      </c>
      <c r="D22" s="228">
        <v>2819.8774635984996</v>
      </c>
      <c r="E22" s="229">
        <v>28212016</v>
      </c>
      <c r="F22" s="229">
        <v>111440</v>
      </c>
      <c r="J22" s="230"/>
    </row>
    <row r="23" spans="1:11" x14ac:dyDescent="0.25">
      <c r="A23" s="227" t="s">
        <v>8</v>
      </c>
      <c r="B23" s="58">
        <v>8</v>
      </c>
      <c r="C23" s="228">
        <v>6.2</v>
      </c>
      <c r="D23" s="228">
        <v>1994.0455570735005</v>
      </c>
      <c r="E23" s="229">
        <v>20326752</v>
      </c>
      <c r="F23" s="229">
        <v>78671</v>
      </c>
      <c r="J23" s="230"/>
    </row>
    <row r="24" spans="1:11" x14ac:dyDescent="0.25">
      <c r="A24" s="232" t="s">
        <v>39</v>
      </c>
      <c r="B24" s="233">
        <f>(B23/B22)-1</f>
        <v>-0.65217391304347827</v>
      </c>
      <c r="C24" s="233">
        <f t="shared" ref="C24:F24" si="2">(C23/C22)-1</f>
        <v>-0.57313408250907916</v>
      </c>
      <c r="D24" s="233">
        <f t="shared" si="2"/>
        <v>-0.29286091937879433</v>
      </c>
      <c r="E24" s="233">
        <f t="shared" si="2"/>
        <v>-0.27950019594487685</v>
      </c>
      <c r="F24" s="233">
        <f t="shared" si="2"/>
        <v>-0.29405061019382628</v>
      </c>
      <c r="J24" s="230"/>
    </row>
    <row r="25" spans="1:11" x14ac:dyDescent="0.25">
      <c r="A25" s="58"/>
      <c r="B25" s="58"/>
      <c r="C25" s="58"/>
      <c r="D25" s="58"/>
      <c r="E25" s="58"/>
      <c r="F25" s="58"/>
      <c r="J25" s="230"/>
    </row>
    <row r="26" spans="1:11" x14ac:dyDescent="0.25">
      <c r="A26" s="226" t="s">
        <v>137</v>
      </c>
      <c r="B26" s="58"/>
      <c r="C26" s="58"/>
      <c r="D26" s="58"/>
      <c r="E26" s="58"/>
      <c r="F26" s="58"/>
      <c r="J26" s="236" t="s">
        <v>133</v>
      </c>
      <c r="K26" s="225" t="s">
        <v>138</v>
      </c>
    </row>
    <row r="27" spans="1:11" hidden="1" x14ac:dyDescent="0.25">
      <c r="A27" s="227" t="s">
        <v>68</v>
      </c>
      <c r="B27" s="58">
        <v>33</v>
      </c>
      <c r="C27" s="228">
        <v>22.164052091889999</v>
      </c>
      <c r="D27" s="228">
        <v>4878.5810042283792</v>
      </c>
      <c r="E27" s="229">
        <v>44784403</v>
      </c>
      <c r="F27" s="229">
        <v>245594</v>
      </c>
      <c r="J27" s="236" t="s">
        <v>134</v>
      </c>
      <c r="K27" t="s">
        <v>135</v>
      </c>
    </row>
    <row r="28" spans="1:11" x14ac:dyDescent="0.25">
      <c r="A28" s="227" t="s">
        <v>6</v>
      </c>
      <c r="B28" s="58">
        <v>34</v>
      </c>
      <c r="C28" s="228">
        <v>26.339461256709999</v>
      </c>
      <c r="D28" s="228">
        <v>5264.1282255889009</v>
      </c>
      <c r="E28" s="229">
        <v>52175470</v>
      </c>
      <c r="F28" s="229">
        <v>209994</v>
      </c>
      <c r="J28" s="230"/>
    </row>
    <row r="29" spans="1:11" x14ac:dyDescent="0.25">
      <c r="A29" s="227" t="s">
        <v>7</v>
      </c>
      <c r="B29" s="58">
        <v>38</v>
      </c>
      <c r="C29" s="228">
        <v>28.6</v>
      </c>
      <c r="D29" s="228">
        <v>6629.1</v>
      </c>
      <c r="E29" s="229">
        <v>61342954</v>
      </c>
      <c r="F29" s="229">
        <v>249701</v>
      </c>
      <c r="J29" s="230"/>
    </row>
    <row r="30" spans="1:11" x14ac:dyDescent="0.25">
      <c r="A30" s="227" t="s">
        <v>8</v>
      </c>
      <c r="B30" s="58">
        <v>40</v>
      </c>
      <c r="C30" s="228">
        <v>29.6</v>
      </c>
      <c r="D30" s="228">
        <v>5275.9224480496996</v>
      </c>
      <c r="E30" s="229">
        <v>58911834</v>
      </c>
      <c r="F30" s="229">
        <v>272134</v>
      </c>
      <c r="J30" s="230"/>
    </row>
    <row r="31" spans="1:11" x14ac:dyDescent="0.25">
      <c r="A31" s="232" t="s">
        <v>39</v>
      </c>
      <c r="B31" s="233">
        <f>(B30/B29)-1</f>
        <v>5.2631578947368363E-2</v>
      </c>
      <c r="C31" s="233">
        <f t="shared" ref="C31:F31" si="3">(C30/C29)-1</f>
        <v>3.4965034965035002E-2</v>
      </c>
      <c r="D31" s="233">
        <f t="shared" si="3"/>
        <v>-0.20412688780532817</v>
      </c>
      <c r="E31" s="233">
        <f t="shared" si="3"/>
        <v>-3.963160952437994E-2</v>
      </c>
      <c r="F31" s="233">
        <f t="shared" si="3"/>
        <v>8.9839447979783715E-2</v>
      </c>
      <c r="J31" s="230"/>
    </row>
    <row r="32" spans="1:11" x14ac:dyDescent="0.25">
      <c r="A32" s="58"/>
      <c r="B32" s="58"/>
      <c r="C32" s="58"/>
      <c r="D32" s="58"/>
      <c r="E32" s="58"/>
      <c r="F32" s="58"/>
      <c r="J32" s="230"/>
    </row>
    <row r="33" spans="1:11" x14ac:dyDescent="0.25">
      <c r="A33" s="226" t="s">
        <v>139</v>
      </c>
      <c r="B33" s="58"/>
      <c r="C33" s="58"/>
      <c r="D33" s="58"/>
      <c r="E33" s="58"/>
      <c r="F33" s="58"/>
      <c r="J33" s="236" t="s">
        <v>133</v>
      </c>
      <c r="K33" s="225" t="s">
        <v>138</v>
      </c>
    </row>
    <row r="34" spans="1:11" hidden="1" x14ac:dyDescent="0.25">
      <c r="A34" s="227" t="s">
        <v>68</v>
      </c>
      <c r="B34" s="58">
        <v>17</v>
      </c>
      <c r="C34" s="228">
        <v>1.8208653253579998</v>
      </c>
      <c r="D34" s="228">
        <v>357.39159685128004</v>
      </c>
      <c r="E34" s="229">
        <v>14109567</v>
      </c>
      <c r="F34" s="229">
        <v>20837</v>
      </c>
      <c r="J34" s="236" t="s">
        <v>134</v>
      </c>
      <c r="K34" t="s">
        <v>135</v>
      </c>
    </row>
    <row r="35" spans="1:11" x14ac:dyDescent="0.25">
      <c r="A35" s="227" t="s">
        <v>6</v>
      </c>
      <c r="B35" s="58">
        <v>14</v>
      </c>
      <c r="C35" s="228">
        <v>1.8294041984599998</v>
      </c>
      <c r="D35" s="228">
        <v>377.44114867500008</v>
      </c>
      <c r="E35" s="229">
        <v>43865423</v>
      </c>
      <c r="F35" s="229">
        <v>16535</v>
      </c>
      <c r="J35" s="230"/>
    </row>
    <row r="36" spans="1:11" x14ac:dyDescent="0.25">
      <c r="A36" s="227" t="s">
        <v>7</v>
      </c>
      <c r="B36" s="58">
        <v>14</v>
      </c>
      <c r="C36" s="228">
        <v>1.3</v>
      </c>
      <c r="D36" s="228">
        <v>313</v>
      </c>
      <c r="E36" s="229">
        <v>19574732</v>
      </c>
      <c r="F36" s="229">
        <v>12905</v>
      </c>
      <c r="J36" s="230"/>
    </row>
    <row r="37" spans="1:11" x14ac:dyDescent="0.25">
      <c r="A37" s="227" t="s">
        <v>8</v>
      </c>
      <c r="B37" s="58">
        <v>11</v>
      </c>
      <c r="C37" s="228">
        <v>1.1000000000000001</v>
      </c>
      <c r="D37" s="228">
        <v>139.9145465535</v>
      </c>
      <c r="E37" s="229">
        <v>5441797</v>
      </c>
      <c r="F37" s="229">
        <v>8989</v>
      </c>
      <c r="J37" s="230"/>
    </row>
    <row r="38" spans="1:11" x14ac:dyDescent="0.25">
      <c r="A38" s="232" t="s">
        <v>39</v>
      </c>
      <c r="B38" s="233">
        <f>(B37/B36)-1</f>
        <v>-0.2142857142857143</v>
      </c>
      <c r="C38" s="233">
        <f t="shared" ref="C38:F38" si="4">(C36/C35)-1</f>
        <v>-0.28938612850328782</v>
      </c>
      <c r="D38" s="233">
        <f t="shared" si="4"/>
        <v>-0.17073164624795012</v>
      </c>
      <c r="E38" s="233">
        <f t="shared" si="4"/>
        <v>-0.55375485607422503</v>
      </c>
      <c r="F38" s="233">
        <f t="shared" si="4"/>
        <v>-0.21953432113698212</v>
      </c>
      <c r="J38" s="230"/>
    </row>
    <row r="40" spans="1:11" x14ac:dyDescent="0.25">
      <c r="A40" s="57" t="s">
        <v>140</v>
      </c>
    </row>
  </sheetData>
  <hyperlinks>
    <hyperlink ref="K4" r:id="rId1"/>
    <hyperlink ref="K14" r:id="rId2"/>
    <hyperlink ref="K19" r:id="rId3"/>
  </hyperlink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76"/>
  <sheetViews>
    <sheetView topLeftCell="A61" workbookViewId="0">
      <selection activeCell="A77" sqref="A77:XFD77"/>
    </sheetView>
  </sheetViews>
  <sheetFormatPr defaultRowHeight="15" x14ac:dyDescent="0.25"/>
  <cols>
    <col min="1" max="1" width="14.42578125" customWidth="1"/>
    <col min="2" max="2" width="17.42578125" bestFit="1" customWidth="1"/>
    <col min="3" max="3" width="14.28515625" customWidth="1"/>
    <col min="4" max="4" width="15" bestFit="1" customWidth="1"/>
    <col min="5" max="7" width="14.28515625" customWidth="1"/>
    <col min="8" max="8" width="15.42578125" bestFit="1" customWidth="1"/>
    <col min="9" max="22" width="14.28515625" customWidth="1"/>
  </cols>
  <sheetData>
    <row r="1" spans="1:22" x14ac:dyDescent="0.25">
      <c r="A1" s="366"/>
      <c r="B1" s="422" t="s">
        <v>680</v>
      </c>
      <c r="C1" s="422"/>
      <c r="D1" s="422"/>
      <c r="E1" s="422"/>
      <c r="F1" s="422"/>
      <c r="G1" s="422"/>
      <c r="H1" s="422"/>
      <c r="I1" s="422" t="s">
        <v>681</v>
      </c>
      <c r="J1" s="422"/>
      <c r="K1" s="422"/>
      <c r="L1" s="422"/>
      <c r="M1" s="422"/>
      <c r="N1" s="422"/>
      <c r="O1" s="422"/>
      <c r="P1" s="422" t="s">
        <v>682</v>
      </c>
      <c r="Q1" s="422"/>
      <c r="R1" s="422"/>
      <c r="S1" s="422"/>
      <c r="T1" s="422"/>
      <c r="U1" s="422"/>
      <c r="V1" s="422"/>
    </row>
    <row r="2" spans="1:22" ht="30" x14ac:dyDescent="0.25">
      <c r="A2" s="367"/>
      <c r="B2" s="368" t="s">
        <v>683</v>
      </c>
      <c r="C2" s="368" t="s">
        <v>684</v>
      </c>
      <c r="D2" s="368" t="s">
        <v>685</v>
      </c>
      <c r="E2" s="368" t="s">
        <v>686</v>
      </c>
      <c r="F2" s="368" t="s">
        <v>687</v>
      </c>
      <c r="G2" s="368" t="s">
        <v>688</v>
      </c>
      <c r="H2" s="369" t="s">
        <v>148</v>
      </c>
      <c r="I2" s="368" t="s">
        <v>683</v>
      </c>
      <c r="J2" s="368" t="s">
        <v>684</v>
      </c>
      <c r="K2" s="368" t="s">
        <v>685</v>
      </c>
      <c r="L2" s="368" t="s">
        <v>686</v>
      </c>
      <c r="M2" s="368" t="s">
        <v>687</v>
      </c>
      <c r="N2" s="368" t="s">
        <v>688</v>
      </c>
      <c r="O2" s="369" t="s">
        <v>148</v>
      </c>
      <c r="P2" s="368" t="s">
        <v>683</v>
      </c>
      <c r="Q2" s="368" t="s">
        <v>684</v>
      </c>
      <c r="R2" s="368" t="s">
        <v>685</v>
      </c>
      <c r="S2" s="368" t="s">
        <v>686</v>
      </c>
      <c r="T2" s="368" t="s">
        <v>687</v>
      </c>
      <c r="U2" s="368" t="s">
        <v>688</v>
      </c>
      <c r="V2" s="368" t="s">
        <v>148</v>
      </c>
    </row>
    <row r="3" spans="1:22" x14ac:dyDescent="0.25">
      <c r="A3" s="370">
        <v>40330</v>
      </c>
      <c r="B3" s="18">
        <v>3304365057.0127025</v>
      </c>
      <c r="C3" s="49">
        <v>638978764.97033274</v>
      </c>
      <c r="D3" s="49">
        <v>1259103584.9674792</v>
      </c>
      <c r="E3" s="18">
        <v>684399.33895238128</v>
      </c>
      <c r="F3" s="49"/>
      <c r="G3" s="49"/>
      <c r="H3" s="371">
        <v>5203131806.2894506</v>
      </c>
      <c r="I3" s="18">
        <v>504317.42857142858</v>
      </c>
      <c r="J3" s="49">
        <v>24098.095238095237</v>
      </c>
      <c r="K3" s="49">
        <v>31376.476190476191</v>
      </c>
      <c r="L3" s="18">
        <v>443.76190476190476</v>
      </c>
      <c r="M3" s="49"/>
      <c r="N3" s="49"/>
      <c r="O3" s="371">
        <v>560235.76190476189</v>
      </c>
      <c r="P3" s="372">
        <v>6552.1532071039492</v>
      </c>
      <c r="Q3" s="373">
        <v>26515.737391568171</v>
      </c>
      <c r="R3" s="373">
        <v>40128.903492026271</v>
      </c>
      <c r="S3" s="374">
        <v>1542.26699409808</v>
      </c>
      <c r="T3" s="373"/>
      <c r="U3" s="375"/>
      <c r="V3" s="376">
        <v>9287.3967713149395</v>
      </c>
    </row>
    <row r="4" spans="1:22" x14ac:dyDescent="0.25">
      <c r="A4" s="370">
        <v>40360</v>
      </c>
      <c r="B4" s="18">
        <v>2896948548.2430353</v>
      </c>
      <c r="C4" s="49">
        <v>474316637.39927411</v>
      </c>
      <c r="D4" s="49">
        <v>1054542019.3226818</v>
      </c>
      <c r="E4" s="18">
        <v>9983621.7579545528</v>
      </c>
      <c r="F4" s="49"/>
      <c r="G4" s="49"/>
      <c r="H4" s="371">
        <v>4435790826.722991</v>
      </c>
      <c r="I4" s="18">
        <v>439824.13636363635</v>
      </c>
      <c r="J4" s="49">
        <v>21837.909090909092</v>
      </c>
      <c r="K4" s="49">
        <v>24667.590909090908</v>
      </c>
      <c r="L4" s="18">
        <v>758.18181818181813</v>
      </c>
      <c r="M4" s="49"/>
      <c r="N4" s="49"/>
      <c r="O4" s="371">
        <v>487087.81818181818</v>
      </c>
      <c r="P4" s="372">
        <v>6586.6065746057775</v>
      </c>
      <c r="Q4" s="373">
        <v>21719.874161245934</v>
      </c>
      <c r="R4" s="373">
        <v>42750.101670205848</v>
      </c>
      <c r="S4" s="374">
        <v>13167.846443345334</v>
      </c>
      <c r="T4" s="373"/>
      <c r="U4" s="375"/>
      <c r="V4" s="376">
        <v>9106.7578805003432</v>
      </c>
    </row>
    <row r="5" spans="1:22" x14ac:dyDescent="0.25">
      <c r="A5" s="370">
        <v>40391</v>
      </c>
      <c r="B5" s="18">
        <v>3506242099.1633072</v>
      </c>
      <c r="C5" s="49">
        <v>553941166.43563581</v>
      </c>
      <c r="D5" s="49">
        <v>1633887202.5780845</v>
      </c>
      <c r="E5" s="18">
        <v>6603697.0015454618</v>
      </c>
      <c r="F5" s="49"/>
      <c r="G5" s="49"/>
      <c r="H5" s="371">
        <v>5700674165.1786041</v>
      </c>
      <c r="I5" s="18">
        <v>450881.18181818182</v>
      </c>
      <c r="J5" s="49">
        <v>23397.363636363636</v>
      </c>
      <c r="K5" s="49">
        <v>32255.090909090908</v>
      </c>
      <c r="L5" s="18">
        <v>278.72727272727275</v>
      </c>
      <c r="M5" s="49"/>
      <c r="N5" s="49"/>
      <c r="O5" s="371">
        <v>506812.36363636365</v>
      </c>
      <c r="P5" s="372">
        <v>7776.4214621341234</v>
      </c>
      <c r="Q5" s="373">
        <v>23675.366808195151</v>
      </c>
      <c r="R5" s="373">
        <v>50655.172765846488</v>
      </c>
      <c r="S5" s="374">
        <v>23692.32453261581</v>
      </c>
      <c r="T5" s="373"/>
      <c r="U5" s="375"/>
      <c r="V5" s="376">
        <v>11248.096088809745</v>
      </c>
    </row>
    <row r="6" spans="1:22" x14ac:dyDescent="0.25">
      <c r="A6" s="370">
        <v>40422</v>
      </c>
      <c r="B6" s="18">
        <v>3279207342.3662491</v>
      </c>
      <c r="C6" s="49">
        <v>735204904.75040877</v>
      </c>
      <c r="D6" s="49">
        <v>1367714237.756016</v>
      </c>
      <c r="E6" s="18">
        <v>13118650.76954546</v>
      </c>
      <c r="F6" s="49"/>
      <c r="G6" s="49"/>
      <c r="H6" s="371">
        <v>5395245135.6422052</v>
      </c>
      <c r="I6" s="18">
        <v>503341.86363636365</v>
      </c>
      <c r="J6" s="49">
        <v>25279.5</v>
      </c>
      <c r="K6" s="49">
        <v>37412.5</v>
      </c>
      <c r="L6" s="18">
        <v>1175</v>
      </c>
      <c r="M6" s="49"/>
      <c r="N6" s="49"/>
      <c r="O6" s="371">
        <v>567208.86363636365</v>
      </c>
      <c r="P6" s="372">
        <v>6514.8710633282299</v>
      </c>
      <c r="Q6" s="373">
        <v>29083.047716545374</v>
      </c>
      <c r="R6" s="373">
        <v>36557.680928994749</v>
      </c>
      <c r="S6" s="374">
        <v>11164.809165570605</v>
      </c>
      <c r="T6" s="373"/>
      <c r="U6" s="375"/>
      <c r="V6" s="376">
        <v>9511.9196499388363</v>
      </c>
    </row>
    <row r="7" spans="1:22" x14ac:dyDescent="0.25">
      <c r="A7" s="370">
        <v>40452</v>
      </c>
      <c r="B7" s="18">
        <v>3478499645.100585</v>
      </c>
      <c r="C7" s="49">
        <v>542544645.19085753</v>
      </c>
      <c r="D7" s="49">
        <v>1256505079.1930003</v>
      </c>
      <c r="E7" s="18">
        <v>14199314.425000006</v>
      </c>
      <c r="F7" s="49"/>
      <c r="G7" s="49"/>
      <c r="H7" s="371">
        <v>5291748683.909482</v>
      </c>
      <c r="I7" s="18">
        <v>512333.42857142858</v>
      </c>
      <c r="J7" s="49">
        <v>24099.095238095237</v>
      </c>
      <c r="K7" s="49">
        <v>36981.428571428572</v>
      </c>
      <c r="L7" s="18">
        <v>975</v>
      </c>
      <c r="M7" s="49"/>
      <c r="N7" s="49"/>
      <c r="O7" s="371">
        <v>574388.95238095243</v>
      </c>
      <c r="P7" s="372">
        <v>6789.523093973984</v>
      </c>
      <c r="Q7" s="373">
        <v>22513.071126969811</v>
      </c>
      <c r="R7" s="373">
        <v>33976.650652261764</v>
      </c>
      <c r="S7" s="374">
        <v>14563.399410256417</v>
      </c>
      <c r="T7" s="373"/>
      <c r="U7" s="375"/>
      <c r="V7" s="376">
        <v>9212.8315873314914</v>
      </c>
    </row>
    <row r="8" spans="1:22" x14ac:dyDescent="0.25">
      <c r="A8" s="370">
        <v>40483</v>
      </c>
      <c r="B8" s="18">
        <v>3576594726.7490907</v>
      </c>
      <c r="C8" s="49">
        <v>605367202.52795482</v>
      </c>
      <c r="D8" s="49">
        <v>1587044780.0932486</v>
      </c>
      <c r="E8" s="18">
        <v>19923003.221636381</v>
      </c>
      <c r="F8" s="49"/>
      <c r="G8" s="49"/>
      <c r="H8" s="371">
        <v>5788929712.5919085</v>
      </c>
      <c r="I8" s="18">
        <v>507763.31818181818</v>
      </c>
      <c r="J8" s="49">
        <v>23920.68181818182</v>
      </c>
      <c r="K8" s="49">
        <v>37171.545454545456</v>
      </c>
      <c r="L8" s="18">
        <v>1041.8636363636363</v>
      </c>
      <c r="M8" s="49"/>
      <c r="N8" s="49"/>
      <c r="O8" s="371">
        <v>569897.40909090906</v>
      </c>
      <c r="P8" s="372">
        <v>7043.8225816627337</v>
      </c>
      <c r="Q8" s="373">
        <v>25307.272055590929</v>
      </c>
      <c r="R8" s="373">
        <v>42695.151914895156</v>
      </c>
      <c r="S8" s="374">
        <v>19122.467208062495</v>
      </c>
      <c r="T8" s="373"/>
      <c r="U8" s="373"/>
      <c r="V8" s="376">
        <v>10157.845289779987</v>
      </c>
    </row>
    <row r="9" spans="1:22" x14ac:dyDescent="0.25">
      <c r="A9" s="370">
        <v>40513</v>
      </c>
      <c r="B9" s="18">
        <v>2690685083.3310819</v>
      </c>
      <c r="C9" s="49">
        <v>599959101.49795496</v>
      </c>
      <c r="D9" s="49">
        <v>1107462049.9708071</v>
      </c>
      <c r="E9" s="18">
        <v>15390097.072380964</v>
      </c>
      <c r="F9" s="49"/>
      <c r="G9" s="49"/>
      <c r="H9" s="371">
        <v>4413496331.8722277</v>
      </c>
      <c r="I9" s="18">
        <v>459910</v>
      </c>
      <c r="J9" s="49">
        <v>22873.380952380954</v>
      </c>
      <c r="K9" s="49">
        <v>37680.523809523809</v>
      </c>
      <c r="L9" s="18">
        <v>1000.8095238095239</v>
      </c>
      <c r="M9" s="49"/>
      <c r="N9" s="49"/>
      <c r="O9" s="371">
        <v>521464.71428571426</v>
      </c>
      <c r="P9" s="372">
        <v>5850.4600537737424</v>
      </c>
      <c r="Q9" s="373">
        <v>26229.576762044158</v>
      </c>
      <c r="R9" s="373">
        <v>29390.834786932934</v>
      </c>
      <c r="S9" s="374">
        <v>15377.648499785899</v>
      </c>
      <c r="T9" s="373"/>
      <c r="U9" s="373"/>
      <c r="V9" s="376">
        <v>8463.652881897664</v>
      </c>
    </row>
    <row r="10" spans="1:22" x14ac:dyDescent="0.25">
      <c r="A10" s="370">
        <v>40544</v>
      </c>
      <c r="B10" s="18">
        <v>2949858216.9100852</v>
      </c>
      <c r="C10" s="49">
        <v>500215161.65642047</v>
      </c>
      <c r="D10" s="49">
        <v>1025086216.5089593</v>
      </c>
      <c r="E10" s="18">
        <v>14812986.045315806</v>
      </c>
      <c r="F10" s="49"/>
      <c r="G10" s="49"/>
      <c r="H10" s="371">
        <v>4489972581.1207762</v>
      </c>
      <c r="I10" s="18">
        <v>464891.63157894736</v>
      </c>
      <c r="J10" s="49">
        <v>24137.526315789473</v>
      </c>
      <c r="K10" s="49">
        <v>40256.84210526316</v>
      </c>
      <c r="L10" s="18">
        <v>1667</v>
      </c>
      <c r="M10" s="49"/>
      <c r="N10" s="49"/>
      <c r="O10" s="371">
        <v>530953</v>
      </c>
      <c r="P10" s="372">
        <v>6345.2598767830123</v>
      </c>
      <c r="Q10" s="373">
        <v>20723.5470243364</v>
      </c>
      <c r="R10" s="373">
        <v>25463.651963275581</v>
      </c>
      <c r="S10" s="374">
        <v>8886.0144243046234</v>
      </c>
      <c r="T10" s="373"/>
      <c r="U10" s="373"/>
      <c r="V10" s="376">
        <v>8456.4407416866961</v>
      </c>
    </row>
    <row r="11" spans="1:22" x14ac:dyDescent="0.25">
      <c r="A11" s="370">
        <v>40575</v>
      </c>
      <c r="B11" s="18">
        <v>3461111398.1212435</v>
      </c>
      <c r="C11" s="49">
        <v>555326913.03015161</v>
      </c>
      <c r="D11" s="49">
        <v>1363387349.0979173</v>
      </c>
      <c r="E11" s="18">
        <v>22013113.199100021</v>
      </c>
      <c r="F11" s="49"/>
      <c r="G11" s="49"/>
      <c r="H11" s="371">
        <v>5401838773.4483767</v>
      </c>
      <c r="I11" s="18">
        <v>476579.7</v>
      </c>
      <c r="J11" s="49">
        <v>26480.3</v>
      </c>
      <c r="K11" s="49">
        <v>48293.9</v>
      </c>
      <c r="L11" s="18">
        <v>2408.9</v>
      </c>
      <c r="M11" s="49"/>
      <c r="N11" s="49"/>
      <c r="O11" s="371">
        <v>553762.80000000005</v>
      </c>
      <c r="P11" s="372">
        <v>7262.3978699076843</v>
      </c>
      <c r="Q11" s="373">
        <v>20971.322569236436</v>
      </c>
      <c r="R11" s="373">
        <v>28231.046759485511</v>
      </c>
      <c r="S11" s="374">
        <v>9138.2428490597449</v>
      </c>
      <c r="T11" s="373"/>
      <c r="U11" s="373"/>
      <c r="V11" s="376">
        <v>9754.7881032246587</v>
      </c>
    </row>
    <row r="12" spans="1:22" x14ac:dyDescent="0.25">
      <c r="A12" s="370">
        <v>40603</v>
      </c>
      <c r="B12" s="18">
        <v>3674262505.287025</v>
      </c>
      <c r="C12" s="49">
        <v>803197074.4390862</v>
      </c>
      <c r="D12" s="49">
        <v>1472588114.7669213</v>
      </c>
      <c r="E12" s="18">
        <v>21244798.178347811</v>
      </c>
      <c r="F12" s="49"/>
      <c r="G12" s="49"/>
      <c r="H12" s="371">
        <v>5971292492.6713896</v>
      </c>
      <c r="I12" s="18">
        <v>574632</v>
      </c>
      <c r="J12" s="49">
        <v>28446.347826086956</v>
      </c>
      <c r="K12" s="49">
        <v>53941.82608695652</v>
      </c>
      <c r="L12" s="18">
        <v>2229.6521739130435</v>
      </c>
      <c r="M12" s="49"/>
      <c r="N12" s="49"/>
      <c r="O12" s="371">
        <v>659249.82608695654</v>
      </c>
      <c r="P12" s="372">
        <v>6394.1139812732754</v>
      </c>
      <c r="Q12" s="373">
        <v>28235.507747764645</v>
      </c>
      <c r="R12" s="373">
        <v>27299.559944319397</v>
      </c>
      <c r="S12" s="374">
        <v>9528.301511290505</v>
      </c>
      <c r="T12" s="373"/>
      <c r="U12" s="373"/>
      <c r="V12" s="376">
        <v>9057.7081045505838</v>
      </c>
    </row>
    <row r="13" spans="1:22" x14ac:dyDescent="0.25">
      <c r="A13" s="370">
        <v>40634</v>
      </c>
      <c r="B13" s="18">
        <v>3632110387.4361715</v>
      </c>
      <c r="C13" s="49">
        <v>656586834.44033241</v>
      </c>
      <c r="D13" s="49">
        <v>1442779866.7231643</v>
      </c>
      <c r="E13" s="18">
        <v>21702989.090944413</v>
      </c>
      <c r="F13" s="49"/>
      <c r="G13" s="49"/>
      <c r="H13" s="371">
        <v>5753180077.690609</v>
      </c>
      <c r="I13" s="18">
        <v>533348.4444444445</v>
      </c>
      <c r="J13" s="49">
        <v>26536.666666666668</v>
      </c>
      <c r="K13" s="49">
        <v>54252.055555555555</v>
      </c>
      <c r="L13" s="18">
        <v>3781.1111111111113</v>
      </c>
      <c r="M13" s="49"/>
      <c r="N13" s="49"/>
      <c r="O13" s="371">
        <v>617918.27777777775</v>
      </c>
      <c r="P13" s="372">
        <v>6810.0140260454164</v>
      </c>
      <c r="Q13" s="373">
        <v>24742.626596168786</v>
      </c>
      <c r="R13" s="373">
        <v>26594.012926306896</v>
      </c>
      <c r="S13" s="374">
        <v>5739.8443085071913</v>
      </c>
      <c r="T13" s="373"/>
      <c r="U13" s="373"/>
      <c r="V13" s="376">
        <v>9310.5840765558769</v>
      </c>
    </row>
    <row r="14" spans="1:22" x14ac:dyDescent="0.25">
      <c r="A14" s="370">
        <v>40664</v>
      </c>
      <c r="B14" s="18">
        <v>3402452815.5595355</v>
      </c>
      <c r="C14" s="49">
        <v>612444356.87690878</v>
      </c>
      <c r="D14" s="49">
        <v>1247459341.7035372</v>
      </c>
      <c r="E14" s="18">
        <v>27515257.141000021</v>
      </c>
      <c r="F14" s="49"/>
      <c r="G14" s="49"/>
      <c r="H14" s="371">
        <v>5289871771.2809772</v>
      </c>
      <c r="I14" s="18">
        <v>537916.13636363635</v>
      </c>
      <c r="J14" s="49">
        <v>24506.272727272728</v>
      </c>
      <c r="K14" s="49">
        <v>51764.045454545456</v>
      </c>
      <c r="L14" s="18">
        <v>4906.136363636364</v>
      </c>
      <c r="M14" s="49"/>
      <c r="N14" s="49"/>
      <c r="O14" s="371">
        <v>619092.59090909094</v>
      </c>
      <c r="P14" s="372">
        <v>6325.2477208816163</v>
      </c>
      <c r="Q14" s="373">
        <v>24991.330329696651</v>
      </c>
      <c r="R14" s="373">
        <v>24098.953834644632</v>
      </c>
      <c r="S14" s="374">
        <v>5608.3351748923005</v>
      </c>
      <c r="T14" s="373"/>
      <c r="U14" s="373"/>
      <c r="V14" s="376">
        <v>8544.5567415258483</v>
      </c>
    </row>
    <row r="15" spans="1:22" x14ac:dyDescent="0.25">
      <c r="A15" s="370">
        <v>40695</v>
      </c>
      <c r="B15" s="18">
        <v>3357219174.5330739</v>
      </c>
      <c r="C15" s="49">
        <v>746674612.36629009</v>
      </c>
      <c r="D15" s="49">
        <v>1135295342.3073032</v>
      </c>
      <c r="E15" s="18">
        <v>37184401.444619</v>
      </c>
      <c r="F15" s="49"/>
      <c r="G15" s="49"/>
      <c r="H15" s="371">
        <v>5276373530.6513081</v>
      </c>
      <c r="I15" s="18">
        <v>521754.76190476189</v>
      </c>
      <c r="J15" s="49">
        <v>25911.047619047618</v>
      </c>
      <c r="K15" s="49">
        <v>51914.952380952382</v>
      </c>
      <c r="L15" s="18">
        <v>8449</v>
      </c>
      <c r="M15" s="49"/>
      <c r="N15" s="49"/>
      <c r="O15" s="371">
        <v>608029.76190476189</v>
      </c>
      <c r="P15" s="372">
        <v>6434.4773055389596</v>
      </c>
      <c r="Q15" s="373">
        <v>28816.843816743167</v>
      </c>
      <c r="R15" s="373">
        <v>21868.369135282952</v>
      </c>
      <c r="S15" s="374">
        <v>4401.0417143589775</v>
      </c>
      <c r="T15" s="373"/>
      <c r="U15" s="373"/>
      <c r="V15" s="376">
        <v>8677.8211548759136</v>
      </c>
    </row>
    <row r="16" spans="1:22" x14ac:dyDescent="0.25">
      <c r="A16" s="370">
        <v>40725</v>
      </c>
      <c r="B16" s="18">
        <v>3174894125.2239594</v>
      </c>
      <c r="C16" s="49">
        <v>542757485.73709381</v>
      </c>
      <c r="D16" s="49">
        <v>1060896078.2898184</v>
      </c>
      <c r="E16" s="18">
        <v>38029484.486142881</v>
      </c>
      <c r="F16" s="49"/>
      <c r="G16" s="49"/>
      <c r="H16" s="371">
        <v>4816577173.7369967</v>
      </c>
      <c r="I16" s="18">
        <v>477798.52380952379</v>
      </c>
      <c r="J16" s="49">
        <v>23197.666666666668</v>
      </c>
      <c r="K16" s="49">
        <v>49037.142857142855</v>
      </c>
      <c r="L16" s="18">
        <v>10222.238095238095</v>
      </c>
      <c r="M16" s="49"/>
      <c r="N16" s="49"/>
      <c r="O16" s="371">
        <v>560255.57142857148</v>
      </c>
      <c r="P16" s="372">
        <v>6644.8387071401739</v>
      </c>
      <c r="Q16" s="373">
        <v>23397.072366635744</v>
      </c>
      <c r="R16" s="373">
        <v>21634.541012727172</v>
      </c>
      <c r="S16" s="374">
        <v>3720.2698794365251</v>
      </c>
      <c r="T16" s="373"/>
      <c r="U16" s="373"/>
      <c r="V16" s="376">
        <v>8597.1071406847677</v>
      </c>
    </row>
    <row r="17" spans="1:22" x14ac:dyDescent="0.25">
      <c r="A17" s="370">
        <v>40756</v>
      </c>
      <c r="B17" s="18">
        <v>4277027721.7731719</v>
      </c>
      <c r="C17" s="49">
        <v>666740264.56730199</v>
      </c>
      <c r="D17" s="49">
        <v>1314492714.5916195</v>
      </c>
      <c r="E17" s="18">
        <v>53630485.078999989</v>
      </c>
      <c r="F17" s="49"/>
      <c r="G17" s="49"/>
      <c r="H17" s="371">
        <v>6311891186.0110712</v>
      </c>
      <c r="I17" s="18">
        <v>743603</v>
      </c>
      <c r="J17" s="49">
        <v>27653.521739130436</v>
      </c>
      <c r="K17" s="49">
        <v>59811.782608695656</v>
      </c>
      <c r="L17" s="18">
        <v>16035.391304347826</v>
      </c>
      <c r="M17" s="49"/>
      <c r="N17" s="49"/>
      <c r="O17" s="371">
        <v>847103.69565217395</v>
      </c>
      <c r="P17" s="372">
        <v>5751.7623271734674</v>
      </c>
      <c r="Q17" s="373">
        <v>24110.501036974525</v>
      </c>
      <c r="R17" s="373">
        <v>21977.153284184405</v>
      </c>
      <c r="S17" s="374">
        <v>3344.5074124545158</v>
      </c>
      <c r="T17" s="373"/>
      <c r="U17" s="373"/>
      <c r="V17" s="376">
        <v>7451.1434885803792</v>
      </c>
    </row>
    <row r="18" spans="1:22" x14ac:dyDescent="0.25">
      <c r="A18" s="370">
        <v>40787</v>
      </c>
      <c r="B18" s="18">
        <v>3391875142.173593</v>
      </c>
      <c r="C18" s="49">
        <v>681163053.96604526</v>
      </c>
      <c r="D18" s="49">
        <v>1245882923.485029</v>
      </c>
      <c r="E18" s="18">
        <v>76956643.672545522</v>
      </c>
      <c r="F18" s="49"/>
      <c r="G18" s="49"/>
      <c r="H18" s="371">
        <v>5395877763.297224</v>
      </c>
      <c r="I18" s="18">
        <v>644499.5</v>
      </c>
      <c r="J18" s="49">
        <v>24947.954545454544</v>
      </c>
      <c r="K18" s="49">
        <v>61514.5</v>
      </c>
      <c r="L18" s="18">
        <v>15029.90909090909</v>
      </c>
      <c r="M18" s="49"/>
      <c r="N18" s="49"/>
      <c r="O18" s="371">
        <v>745991.86363636365</v>
      </c>
      <c r="P18" s="372">
        <v>5262.8049240900773</v>
      </c>
      <c r="Q18" s="373">
        <v>27303.362795734749</v>
      </c>
      <c r="R18" s="373">
        <v>20253.483706850075</v>
      </c>
      <c r="S18" s="374">
        <v>5120.2334762685359</v>
      </c>
      <c r="T18" s="373"/>
      <c r="U18" s="373"/>
      <c r="V18" s="376">
        <v>7233.1590012186298</v>
      </c>
    </row>
    <row r="19" spans="1:22" x14ac:dyDescent="0.25">
      <c r="A19" s="370">
        <v>40817</v>
      </c>
      <c r="B19" s="18">
        <v>3044187752.2132363</v>
      </c>
      <c r="C19" s="49">
        <v>543054426.0538578</v>
      </c>
      <c r="D19" s="49">
        <v>1049280658.503176</v>
      </c>
      <c r="E19" s="18">
        <v>77863735.812476203</v>
      </c>
      <c r="F19" s="49">
        <v>182757.31904761906</v>
      </c>
      <c r="G19" s="49"/>
      <c r="H19" s="371">
        <v>4714569329.9018021</v>
      </c>
      <c r="I19" s="18">
        <v>554205.42857142852</v>
      </c>
      <c r="J19" s="49">
        <v>23635.952380952382</v>
      </c>
      <c r="K19" s="49">
        <v>51504.952380952382</v>
      </c>
      <c r="L19" s="18">
        <v>16344.952380952382</v>
      </c>
      <c r="M19" s="49">
        <v>39.523809523809526</v>
      </c>
      <c r="N19" s="49"/>
      <c r="O19" s="371">
        <v>645730.80952380947</v>
      </c>
      <c r="P19" s="372">
        <v>5492.8869247279263</v>
      </c>
      <c r="Q19" s="373">
        <v>22975.779325545253</v>
      </c>
      <c r="R19" s="373">
        <v>20372.422650588105</v>
      </c>
      <c r="S19" s="374">
        <v>4763.7786882276168</v>
      </c>
      <c r="T19" s="373">
        <v>4623.9803614457833</v>
      </c>
      <c r="U19" s="375"/>
      <c r="V19" s="376">
        <v>7301.1373475868904</v>
      </c>
    </row>
    <row r="20" spans="1:22" x14ac:dyDescent="0.25">
      <c r="A20" s="370">
        <v>40848</v>
      </c>
      <c r="B20" s="18">
        <v>2767250039.5365424</v>
      </c>
      <c r="C20" s="49">
        <v>533829700.26304513</v>
      </c>
      <c r="D20" s="49">
        <v>1039837078.1888198</v>
      </c>
      <c r="E20" s="18">
        <v>66210222.68172729</v>
      </c>
      <c r="F20" s="49">
        <v>34450330.766590931</v>
      </c>
      <c r="G20" s="49"/>
      <c r="H20" s="371">
        <v>4441577371.4367285</v>
      </c>
      <c r="I20" s="18">
        <v>528990.90909090906</v>
      </c>
      <c r="J20" s="49">
        <v>24335.272727272728</v>
      </c>
      <c r="K20" s="49">
        <v>52877.772727272728</v>
      </c>
      <c r="L20" s="18">
        <v>18534.136363636364</v>
      </c>
      <c r="M20" s="49">
        <v>11057.09090909091</v>
      </c>
      <c r="N20" s="49"/>
      <c r="O20" s="371">
        <v>635795.18181818177</v>
      </c>
      <c r="P20" s="372">
        <v>5231.1863814298176</v>
      </c>
      <c r="Q20" s="373">
        <v>21936.45849979639</v>
      </c>
      <c r="R20" s="373">
        <v>19664.918255010081</v>
      </c>
      <c r="S20" s="374">
        <v>3572.3392437982993</v>
      </c>
      <c r="T20" s="373">
        <v>3115.6776271294457</v>
      </c>
      <c r="U20" s="375"/>
      <c r="V20" s="376">
        <v>6985.8619543721006</v>
      </c>
    </row>
    <row r="21" spans="1:22" x14ac:dyDescent="0.25">
      <c r="A21" s="370">
        <v>40878</v>
      </c>
      <c r="B21" s="18">
        <v>2348405182.3223896</v>
      </c>
      <c r="C21" s="49">
        <v>590872517.44409919</v>
      </c>
      <c r="D21" s="49">
        <v>906707360.53515124</v>
      </c>
      <c r="E21" s="18">
        <v>50046473.022750005</v>
      </c>
      <c r="F21" s="49">
        <v>22806691.904000007</v>
      </c>
      <c r="G21" s="49"/>
      <c r="H21" s="371">
        <v>3918838225.2284026</v>
      </c>
      <c r="I21" s="18">
        <v>488913.95</v>
      </c>
      <c r="J21" s="49">
        <v>23382.25</v>
      </c>
      <c r="K21" s="49">
        <v>51396.1</v>
      </c>
      <c r="L21" s="18">
        <v>18822.3</v>
      </c>
      <c r="M21" s="49">
        <v>11034.05</v>
      </c>
      <c r="N21" s="49"/>
      <c r="O21" s="371">
        <v>593548.65</v>
      </c>
      <c r="P21" s="372">
        <v>4803.309830538461</v>
      </c>
      <c r="Q21" s="373">
        <v>25270.130866109943</v>
      </c>
      <c r="R21" s="373">
        <v>17641.559583998616</v>
      </c>
      <c r="S21" s="374">
        <v>2658.8925382524985</v>
      </c>
      <c r="T21" s="373">
        <v>2066.9375165057263</v>
      </c>
      <c r="U21" s="375"/>
      <c r="V21" s="376">
        <v>6602.3875637294477</v>
      </c>
    </row>
    <row r="22" spans="1:22" x14ac:dyDescent="0.25">
      <c r="A22" s="370">
        <v>40909</v>
      </c>
      <c r="B22" s="18">
        <v>2290847085.3906889</v>
      </c>
      <c r="C22" s="49">
        <v>427752569.35545075</v>
      </c>
      <c r="D22" s="49">
        <v>771165988.29498935</v>
      </c>
      <c r="E22" s="18">
        <v>68685409.771799996</v>
      </c>
      <c r="F22" s="49">
        <v>27472491.778950077</v>
      </c>
      <c r="G22" s="49"/>
      <c r="H22" s="371">
        <v>3585923544.5919065</v>
      </c>
      <c r="I22" s="18">
        <v>438000.5</v>
      </c>
      <c r="J22" s="49">
        <v>20804.75</v>
      </c>
      <c r="K22" s="49">
        <v>51187.3</v>
      </c>
      <c r="L22" s="18">
        <v>24496.25</v>
      </c>
      <c r="M22" s="49">
        <v>13289.05</v>
      </c>
      <c r="N22" s="49"/>
      <c r="O22" s="371">
        <v>547777.85</v>
      </c>
      <c r="P22" s="372">
        <v>5230.2385166014401</v>
      </c>
      <c r="Q22" s="373">
        <v>20560.332104709298</v>
      </c>
      <c r="R22" s="373">
        <v>15065.572677109152</v>
      </c>
      <c r="S22" s="374">
        <v>2803.9152838414043</v>
      </c>
      <c r="T22" s="373">
        <v>2067.3029132217939</v>
      </c>
      <c r="U22" s="375"/>
      <c r="V22" s="376">
        <v>6546.3098673885897</v>
      </c>
    </row>
    <row r="23" spans="1:22" x14ac:dyDescent="0.25">
      <c r="A23" s="370">
        <v>40940</v>
      </c>
      <c r="B23" s="18">
        <v>3007719692.9252172</v>
      </c>
      <c r="C23" s="49">
        <v>536823257.01323843</v>
      </c>
      <c r="D23" s="49">
        <v>1104874253.1592066</v>
      </c>
      <c r="E23" s="18">
        <v>93934121.596476182</v>
      </c>
      <c r="F23" s="49">
        <v>22727409.840904705</v>
      </c>
      <c r="G23" s="49"/>
      <c r="H23" s="371">
        <v>4766078734.5350933</v>
      </c>
      <c r="I23" s="18">
        <v>517734.80952380947</v>
      </c>
      <c r="J23" s="49">
        <v>22721.285714285714</v>
      </c>
      <c r="K23" s="49">
        <v>61920.761904761908</v>
      </c>
      <c r="L23" s="18">
        <v>28186</v>
      </c>
      <c r="M23" s="49">
        <v>10081.380952380952</v>
      </c>
      <c r="N23" s="49"/>
      <c r="O23" s="371">
        <v>640644.23809523811</v>
      </c>
      <c r="P23" s="372">
        <v>5809.3827913398181</v>
      </c>
      <c r="Q23" s="373">
        <v>23626.447189813636</v>
      </c>
      <c r="R23" s="373">
        <v>17843.356883408087</v>
      </c>
      <c r="S23" s="374">
        <v>3332.6517276831114</v>
      </c>
      <c r="T23" s="373">
        <v>2254.3945068891676</v>
      </c>
      <c r="U23" s="375"/>
      <c r="V23" s="376">
        <v>7439.5092488548516</v>
      </c>
    </row>
    <row r="24" spans="1:22" x14ac:dyDescent="0.25">
      <c r="A24" s="370">
        <v>40969</v>
      </c>
      <c r="B24" s="18">
        <v>2732201868.5944033</v>
      </c>
      <c r="C24" s="49">
        <v>667611329.9944514</v>
      </c>
      <c r="D24" s="49">
        <v>1231704088.9694443</v>
      </c>
      <c r="E24" s="18">
        <v>107526905.23536363</v>
      </c>
      <c r="F24" s="49">
        <v>43365274.744818039</v>
      </c>
      <c r="G24" s="49"/>
      <c r="H24" s="371">
        <v>4782409467.5384655</v>
      </c>
      <c r="I24" s="18">
        <v>538636.18181818188</v>
      </c>
      <c r="J24" s="49">
        <v>24247.090909090908</v>
      </c>
      <c r="K24" s="49">
        <v>78040.954545454544</v>
      </c>
      <c r="L24" s="18">
        <v>33557.181818181816</v>
      </c>
      <c r="M24" s="49">
        <v>18589.68181818182</v>
      </c>
      <c r="N24" s="49"/>
      <c r="O24" s="371">
        <v>693071.09090909094</v>
      </c>
      <c r="P24" s="372">
        <v>5072.4439999031956</v>
      </c>
      <c r="Q24" s="373">
        <v>27533.667131348338</v>
      </c>
      <c r="R24" s="373">
        <v>15782.791178598984</v>
      </c>
      <c r="S24" s="374">
        <v>3204.2889005984357</v>
      </c>
      <c r="T24" s="373">
        <v>2332.760461903345</v>
      </c>
      <c r="U24" s="375"/>
      <c r="V24" s="376">
        <v>6900.3158987131474</v>
      </c>
    </row>
    <row r="25" spans="1:22" x14ac:dyDescent="0.25">
      <c r="A25" s="370">
        <v>41000</v>
      </c>
      <c r="B25" s="18">
        <v>2512297425.9729452</v>
      </c>
      <c r="C25" s="49">
        <v>526574754.27611107</v>
      </c>
      <c r="D25" s="49">
        <v>939022344.1255337</v>
      </c>
      <c r="E25" s="18">
        <v>102729621.04322223</v>
      </c>
      <c r="F25" s="49">
        <v>68965892.63000001</v>
      </c>
      <c r="G25" s="49">
        <v>124.49000000000001</v>
      </c>
      <c r="H25" s="371">
        <v>4149590162.5378122</v>
      </c>
      <c r="I25" s="18">
        <v>511345.11111111107</v>
      </c>
      <c r="J25" s="49">
        <v>23693.777777777868</v>
      </c>
      <c r="K25" s="49">
        <v>73792.571428571435</v>
      </c>
      <c r="L25" s="18">
        <v>32820.833333333336</v>
      </c>
      <c r="M25" s="49">
        <v>25865.388888888891</v>
      </c>
      <c r="N25" s="49">
        <v>0.16666666666666666</v>
      </c>
      <c r="O25" s="371">
        <v>667517.84920634923</v>
      </c>
      <c r="P25" s="372">
        <v>4913.1151767813499</v>
      </c>
      <c r="Q25" s="373">
        <v>22224.178820904606</v>
      </c>
      <c r="R25" s="373">
        <v>12725.16089284778</v>
      </c>
      <c r="S25" s="374">
        <v>3130.012574631628</v>
      </c>
      <c r="T25" s="373">
        <v>2666.3389027808507</v>
      </c>
      <c r="U25" s="373">
        <v>746.94</v>
      </c>
      <c r="V25" s="376">
        <v>6216.4482454986055</v>
      </c>
    </row>
    <row r="26" spans="1:22" x14ac:dyDescent="0.25">
      <c r="A26" s="370">
        <v>41030</v>
      </c>
      <c r="B26" s="18">
        <v>2906292776.1177831</v>
      </c>
      <c r="C26" s="49">
        <v>564018724.82595646</v>
      </c>
      <c r="D26" s="49">
        <v>1030432285.8576944</v>
      </c>
      <c r="E26" s="18">
        <v>105790061.91308694</v>
      </c>
      <c r="F26" s="49">
        <v>108803419.00971736</v>
      </c>
      <c r="G26" s="49">
        <v>3868675.9004347827</v>
      </c>
      <c r="H26" s="371">
        <v>4719205943.6246719</v>
      </c>
      <c r="I26" s="18">
        <v>561011.34782608692</v>
      </c>
      <c r="J26" s="49">
        <v>23324.173913043458</v>
      </c>
      <c r="K26" s="49">
        <v>71513.432806324112</v>
      </c>
      <c r="L26" s="18">
        <v>32266.782608695652</v>
      </c>
      <c r="M26" s="49">
        <v>35962.043478260872</v>
      </c>
      <c r="N26" s="49">
        <v>1045.6521739130435</v>
      </c>
      <c r="O26" s="371">
        <v>725123.4328063241</v>
      </c>
      <c r="P26" s="372">
        <v>5180.4527437450897</v>
      </c>
      <c r="Q26" s="373">
        <v>24181.723516927781</v>
      </c>
      <c r="R26" s="373">
        <v>14408.93333492125</v>
      </c>
      <c r="S26" s="374">
        <v>3278.6058404402961</v>
      </c>
      <c r="T26" s="373">
        <v>3025.5071315813643</v>
      </c>
      <c r="U26" s="373">
        <v>3699.7732103950107</v>
      </c>
      <c r="V26" s="376">
        <v>6508.1415523433261</v>
      </c>
    </row>
    <row r="27" spans="1:22" x14ac:dyDescent="0.25">
      <c r="A27" s="370">
        <v>41061</v>
      </c>
      <c r="B27" s="18">
        <v>2401702183.36485</v>
      </c>
      <c r="C27" s="49">
        <v>658239714.41984975</v>
      </c>
      <c r="D27" s="49">
        <v>970314274.34766245</v>
      </c>
      <c r="E27" s="18">
        <v>99316055.877700001</v>
      </c>
      <c r="F27" s="49">
        <v>94394498.534349993</v>
      </c>
      <c r="G27" s="49">
        <v>12934298.510375001</v>
      </c>
      <c r="H27" s="371">
        <v>4236901025.0547872</v>
      </c>
      <c r="I27" s="18">
        <v>561271.70000000007</v>
      </c>
      <c r="J27" s="49">
        <v>23835.54999999993</v>
      </c>
      <c r="K27" s="49">
        <v>63633.600000000006</v>
      </c>
      <c r="L27" s="18">
        <v>44600.1</v>
      </c>
      <c r="M27" s="49">
        <v>36760.199999999997</v>
      </c>
      <c r="N27" s="49">
        <v>6410.75</v>
      </c>
      <c r="O27" s="371">
        <v>736511.89999999991</v>
      </c>
      <c r="P27" s="372">
        <v>4279.0366650676488</v>
      </c>
      <c r="Q27" s="373">
        <v>27615.881086018642</v>
      </c>
      <c r="R27" s="373">
        <v>15248.457958494606</v>
      </c>
      <c r="S27" s="374">
        <v>2226.8124035080641</v>
      </c>
      <c r="T27" s="373">
        <v>2567.8450752267399</v>
      </c>
      <c r="U27" s="373">
        <v>2017.5952127871155</v>
      </c>
      <c r="V27" s="376">
        <v>5752.6579340466706</v>
      </c>
    </row>
    <row r="28" spans="1:22" x14ac:dyDescent="0.25">
      <c r="A28" s="370">
        <v>41091</v>
      </c>
      <c r="B28" s="18">
        <v>2195544487.6724095</v>
      </c>
      <c r="C28" s="49">
        <v>456118296.52031821</v>
      </c>
      <c r="D28" s="49">
        <v>730480565.73685014</v>
      </c>
      <c r="E28" s="18">
        <v>85856027.728999972</v>
      </c>
      <c r="F28" s="49">
        <v>81649349.043931797</v>
      </c>
      <c r="G28" s="49">
        <v>27184163.089531828</v>
      </c>
      <c r="H28" s="371">
        <v>3576832889.7920418</v>
      </c>
      <c r="I28" s="18">
        <v>476711.63636363635</v>
      </c>
      <c r="J28" s="49">
        <v>20169.181818181882</v>
      </c>
      <c r="K28" s="49">
        <v>49551.081818181825</v>
      </c>
      <c r="L28" s="18">
        <v>34064.909090909088</v>
      </c>
      <c r="M28" s="49">
        <v>32438.454545454544</v>
      </c>
      <c r="N28" s="49">
        <v>13304.636363636364</v>
      </c>
      <c r="O28" s="371">
        <v>626239.9</v>
      </c>
      <c r="P28" s="372">
        <v>4605.602884838424</v>
      </c>
      <c r="Q28" s="373">
        <v>22614.615735633954</v>
      </c>
      <c r="R28" s="373">
        <v>14741.970082857288</v>
      </c>
      <c r="S28" s="374">
        <v>2520.3656789418055</v>
      </c>
      <c r="T28" s="373">
        <v>2517.0542243163973</v>
      </c>
      <c r="U28" s="373">
        <v>2043.209776392714</v>
      </c>
      <c r="V28" s="376">
        <v>5711.6017197116344</v>
      </c>
    </row>
    <row r="29" spans="1:22" x14ac:dyDescent="0.25">
      <c r="A29" s="370">
        <v>41122</v>
      </c>
      <c r="B29" s="18">
        <v>2432566441.7273893</v>
      </c>
      <c r="C29" s="49">
        <v>503479242.98947823</v>
      </c>
      <c r="D29" s="49">
        <v>815086663.03822649</v>
      </c>
      <c r="E29" s="18">
        <v>117744022.91182612</v>
      </c>
      <c r="F29" s="49">
        <v>89100590.258369535</v>
      </c>
      <c r="G29" s="49">
        <v>55364884.351260871</v>
      </c>
      <c r="H29" s="371">
        <v>4013341845.2765503</v>
      </c>
      <c r="I29" s="18">
        <v>533893.99999999988</v>
      </c>
      <c r="J29" s="49">
        <v>21879.52173913049</v>
      </c>
      <c r="K29" s="49">
        <v>53770.099378881983</v>
      </c>
      <c r="L29" s="18">
        <v>43921.608695652176</v>
      </c>
      <c r="M29" s="49">
        <v>38838</v>
      </c>
      <c r="N29" s="49">
        <v>26794.782608695652</v>
      </c>
      <c r="O29" s="371">
        <v>719098.01242236025</v>
      </c>
      <c r="P29" s="372">
        <v>4556.2722969866491</v>
      </c>
      <c r="Q29" s="373">
        <v>23011.437315333515</v>
      </c>
      <c r="R29" s="373">
        <v>15158.734546775804</v>
      </c>
      <c r="S29" s="374">
        <v>2680.7766474974687</v>
      </c>
      <c r="T29" s="373">
        <v>2294.1601075845701</v>
      </c>
      <c r="U29" s="373">
        <v>2066.2561499302265</v>
      </c>
      <c r="V29" s="376">
        <v>5581.0776499814947</v>
      </c>
    </row>
    <row r="30" spans="1:22" x14ac:dyDescent="0.25">
      <c r="A30" s="370">
        <v>41153</v>
      </c>
      <c r="B30" s="18">
        <v>2444648448.1535501</v>
      </c>
      <c r="C30" s="49">
        <v>681002402.13384998</v>
      </c>
      <c r="D30" s="49">
        <v>1009631754.3132149</v>
      </c>
      <c r="E30" s="18">
        <v>112903142.053175</v>
      </c>
      <c r="F30" s="49">
        <v>106057790.10270001</v>
      </c>
      <c r="G30" s="49">
        <v>112619148.24266499</v>
      </c>
      <c r="H30" s="371">
        <v>4466862684.999155</v>
      </c>
      <c r="I30" s="18">
        <v>552090.65</v>
      </c>
      <c r="J30" s="49">
        <v>22971.400000000023</v>
      </c>
      <c r="K30" s="49">
        <v>49348.368181818187</v>
      </c>
      <c r="L30" s="18">
        <v>50439.4</v>
      </c>
      <c r="M30" s="49">
        <v>44539</v>
      </c>
      <c r="N30" s="49">
        <v>30944.75</v>
      </c>
      <c r="O30" s="371">
        <v>750333.56818181823</v>
      </c>
      <c r="P30" s="372">
        <v>4427.9837888099537</v>
      </c>
      <c r="Q30" s="373">
        <v>29645.6638312793</v>
      </c>
      <c r="R30" s="373">
        <v>20459.273356179619</v>
      </c>
      <c r="S30" s="374">
        <v>2238.3918534553345</v>
      </c>
      <c r="T30" s="373">
        <v>2381.234201546959</v>
      </c>
      <c r="U30" s="373">
        <v>3639.3620320947816</v>
      </c>
      <c r="V30" s="376">
        <v>5953.1691962324157</v>
      </c>
    </row>
    <row r="31" spans="1:22" x14ac:dyDescent="0.25">
      <c r="A31" s="370">
        <v>41183</v>
      </c>
      <c r="B31" s="18">
        <v>2234980809.6407814</v>
      </c>
      <c r="C31" s="49">
        <v>457474703.64934778</v>
      </c>
      <c r="D31" s="49">
        <v>769763765.54671788</v>
      </c>
      <c r="E31" s="18">
        <v>118311977.07332611</v>
      </c>
      <c r="F31" s="49">
        <v>111268768.78854349</v>
      </c>
      <c r="G31" s="49">
        <v>187433570.88562113</v>
      </c>
      <c r="H31" s="371">
        <v>3879233595.5843382</v>
      </c>
      <c r="I31" s="18">
        <v>473299.08695652173</v>
      </c>
      <c r="J31" s="49">
        <v>20510.130434782477</v>
      </c>
      <c r="K31" s="49">
        <v>31268.371980676326</v>
      </c>
      <c r="L31" s="18">
        <v>50630.782608695656</v>
      </c>
      <c r="M31" s="49">
        <v>41632.739130434784</v>
      </c>
      <c r="N31" s="49">
        <v>35379.47826086956</v>
      </c>
      <c r="O31" s="371">
        <v>652720.58937198052</v>
      </c>
      <c r="P31" s="372">
        <v>4722.1320962448663</v>
      </c>
      <c r="Q31" s="373">
        <v>22304.816885685475</v>
      </c>
      <c r="R31" s="373">
        <v>24617.967511146006</v>
      </c>
      <c r="S31" s="374">
        <v>2336.7597927077363</v>
      </c>
      <c r="T31" s="373">
        <v>2672.6266662383182</v>
      </c>
      <c r="U31" s="373">
        <v>5297.8048320437374</v>
      </c>
      <c r="V31" s="376">
        <v>5943.1763893288071</v>
      </c>
    </row>
    <row r="32" spans="1:22" x14ac:dyDescent="0.25">
      <c r="A32" s="370">
        <v>41214</v>
      </c>
      <c r="B32" s="18">
        <v>2273529515.7045574</v>
      </c>
      <c r="C32" s="49">
        <v>531669846.32577473</v>
      </c>
      <c r="D32" s="49">
        <v>790856210.88290071</v>
      </c>
      <c r="E32" s="18">
        <v>143705277.89772746</v>
      </c>
      <c r="F32" s="49">
        <v>134836731.21018174</v>
      </c>
      <c r="G32" s="49">
        <v>190089638.1683771</v>
      </c>
      <c r="H32" s="371">
        <v>4064687220.1894832</v>
      </c>
      <c r="I32" s="18">
        <v>463499.59090909088</v>
      </c>
      <c r="J32" s="49">
        <v>21138.227272727272</v>
      </c>
      <c r="K32" s="49">
        <v>30896.136363636364</v>
      </c>
      <c r="L32" s="18">
        <v>64344.681818181816</v>
      </c>
      <c r="M32" s="49">
        <v>51290.63636363636</v>
      </c>
      <c r="N32" s="49">
        <v>37688.5</v>
      </c>
      <c r="O32" s="371">
        <v>668857.77272727271</v>
      </c>
      <c r="P32" s="372">
        <v>3762.9999195464916</v>
      </c>
      <c r="Q32" s="373">
        <v>25212.187797005947</v>
      </c>
      <c r="R32" s="373">
        <v>25096.468753305719</v>
      </c>
      <c r="S32" s="374">
        <v>2235.0110320504537</v>
      </c>
      <c r="T32" s="373">
        <v>2628.2792170208841</v>
      </c>
      <c r="U32" s="373">
        <v>5044.3567366188554</v>
      </c>
      <c r="V32" s="376">
        <v>5269.7265327093601</v>
      </c>
    </row>
    <row r="33" spans="1:22" x14ac:dyDescent="0.25">
      <c r="A33" s="370">
        <v>41244</v>
      </c>
      <c r="B33" s="18">
        <v>1914203925.9181585</v>
      </c>
      <c r="C33" s="49">
        <v>619452469.53131568</v>
      </c>
      <c r="D33" s="49">
        <v>718989977.10727406</v>
      </c>
      <c r="E33" s="18">
        <v>123847713.50386843</v>
      </c>
      <c r="F33" s="49">
        <v>134846483.39834213</v>
      </c>
      <c r="G33" s="49">
        <v>218794422.7900165</v>
      </c>
      <c r="H33" s="371">
        <v>3730134992.2489753</v>
      </c>
      <c r="I33" s="18">
        <v>463940.84210526315</v>
      </c>
      <c r="J33" s="49">
        <v>20471.684210526291</v>
      </c>
      <c r="K33" s="49">
        <v>33404.821052631582</v>
      </c>
      <c r="L33" s="18">
        <v>66263.894736842107</v>
      </c>
      <c r="M33" s="49">
        <v>53932.57894736842</v>
      </c>
      <c r="N33" s="49">
        <v>53290.894736842107</v>
      </c>
      <c r="O33" s="371">
        <v>691304.71578947373</v>
      </c>
      <c r="P33" s="372">
        <v>4125.965537398939</v>
      </c>
      <c r="Q33" s="373">
        <v>30258.989107149315</v>
      </c>
      <c r="R33" s="373">
        <v>21523.539251249276</v>
      </c>
      <c r="S33" s="374">
        <v>1869.0074586728188</v>
      </c>
      <c r="T33" s="373">
        <v>2500.2787930822992</v>
      </c>
      <c r="U33" s="373">
        <v>4105.6624001239607</v>
      </c>
      <c r="V33" s="376">
        <v>5395.7898840443186</v>
      </c>
    </row>
    <row r="34" spans="1:22" x14ac:dyDescent="0.25">
      <c r="A34" s="370">
        <v>41275</v>
      </c>
      <c r="B34" s="18">
        <v>2218503856.1577301</v>
      </c>
      <c r="C34" s="49">
        <v>510161113.25385791</v>
      </c>
      <c r="D34" s="49">
        <v>687890728.18679512</v>
      </c>
      <c r="E34" s="18">
        <v>155110293.75247616</v>
      </c>
      <c r="F34" s="49">
        <v>179409143.32164273</v>
      </c>
      <c r="G34" s="49">
        <v>298692854.95586365</v>
      </c>
      <c r="H34" s="371">
        <v>4049767989.6283526</v>
      </c>
      <c r="I34" s="18">
        <v>507993.80952380953</v>
      </c>
      <c r="J34" s="49">
        <v>21703.666666666668</v>
      </c>
      <c r="K34" s="49">
        <v>42548.666666666664</v>
      </c>
      <c r="L34" s="18">
        <v>80714.428571428565</v>
      </c>
      <c r="M34" s="49">
        <v>74730.095238095237</v>
      </c>
      <c r="N34" s="49">
        <v>55287.904761904763</v>
      </c>
      <c r="O34" s="371">
        <v>782978.57142857148</v>
      </c>
      <c r="P34" s="372">
        <v>4367.1867935503833</v>
      </c>
      <c r="Q34" s="373">
        <v>23505.756934489928</v>
      </c>
      <c r="R34" s="373">
        <v>16167.151219469357</v>
      </c>
      <c r="S34" s="374">
        <v>1921.7170523013822</v>
      </c>
      <c r="T34" s="373">
        <v>2400.7616041439906</v>
      </c>
      <c r="U34" s="373">
        <v>5402.4990862318427</v>
      </c>
      <c r="V34" s="376">
        <v>5172.2590341641289</v>
      </c>
    </row>
    <row r="35" spans="1:22" x14ac:dyDescent="0.25">
      <c r="A35" s="370">
        <v>41306</v>
      </c>
      <c r="B35" s="18">
        <v>2880785741.4507976</v>
      </c>
      <c r="C35" s="49">
        <v>595280065.34390259</v>
      </c>
      <c r="D35" s="49">
        <v>1046864531.4550056</v>
      </c>
      <c r="E35" s="18">
        <v>172554258.5187</v>
      </c>
      <c r="F35" s="49">
        <v>238328674.54527488</v>
      </c>
      <c r="G35" s="49">
        <v>337077831.22522986</v>
      </c>
      <c r="H35" s="371">
        <v>5270891102.5389242</v>
      </c>
      <c r="I35" s="377">
        <v>604840.5</v>
      </c>
      <c r="J35" s="49">
        <v>23765.25</v>
      </c>
      <c r="K35" s="49">
        <v>46365.1</v>
      </c>
      <c r="L35" s="18">
        <v>70047.199999999997</v>
      </c>
      <c r="M35" s="49">
        <v>84987.85</v>
      </c>
      <c r="N35" s="49">
        <v>65682.05</v>
      </c>
      <c r="O35" s="371">
        <v>895687.95</v>
      </c>
      <c r="P35" s="372">
        <v>4762.8849943924015</v>
      </c>
      <c r="Q35" s="373">
        <v>25048.340132921076</v>
      </c>
      <c r="R35" s="373">
        <v>22578.7182914521</v>
      </c>
      <c r="S35" s="374">
        <v>2463.3998006872512</v>
      </c>
      <c r="T35" s="373">
        <v>2804.2676046667243</v>
      </c>
      <c r="U35" s="373">
        <v>5131.9627086126247</v>
      </c>
      <c r="V35" s="376">
        <v>5884.7404417341158</v>
      </c>
    </row>
    <row r="36" spans="1:22" x14ac:dyDescent="0.25">
      <c r="A36" s="370">
        <v>41334</v>
      </c>
      <c r="B36" s="18">
        <v>2762340637.4035439</v>
      </c>
      <c r="C36" s="49">
        <v>777707123.81454921</v>
      </c>
      <c r="D36" s="49">
        <v>1147477907.5340962</v>
      </c>
      <c r="E36" s="18">
        <v>199375411.05535018</v>
      </c>
      <c r="F36" s="49">
        <v>259539069.12390074</v>
      </c>
      <c r="G36" s="49">
        <v>318906963.65818423</v>
      </c>
      <c r="H36" s="371">
        <v>5465347112.5896111</v>
      </c>
      <c r="I36" s="377">
        <v>629143.75</v>
      </c>
      <c r="J36" s="49">
        <v>25899.1</v>
      </c>
      <c r="K36" s="49">
        <v>45624.35</v>
      </c>
      <c r="L36" s="18">
        <v>88347.4</v>
      </c>
      <c r="M36" s="49">
        <v>104214.75</v>
      </c>
      <c r="N36" s="49">
        <v>82932.5</v>
      </c>
      <c r="O36" s="371">
        <v>976161.85</v>
      </c>
      <c r="P36" s="372">
        <v>4390.6351090725193</v>
      </c>
      <c r="Q36" s="373">
        <v>30028.345533804233</v>
      </c>
      <c r="R36" s="373">
        <v>25150.5590224101</v>
      </c>
      <c r="S36" s="374">
        <v>2256.7207530198989</v>
      </c>
      <c r="T36" s="373">
        <v>2490.4254831864082</v>
      </c>
      <c r="U36" s="373">
        <v>3845.3798409330989</v>
      </c>
      <c r="V36" s="376">
        <v>5598.8124434381562</v>
      </c>
    </row>
    <row r="37" spans="1:22" x14ac:dyDescent="0.25">
      <c r="A37" s="370">
        <v>41365</v>
      </c>
      <c r="B37" s="18">
        <v>2670661945.8946939</v>
      </c>
      <c r="C37" s="49">
        <v>596867718.59595108</v>
      </c>
      <c r="D37" s="49">
        <v>864179343.03056586</v>
      </c>
      <c r="E37" s="18">
        <v>176924116.50322491</v>
      </c>
      <c r="F37" s="49">
        <v>259428401.65315032</v>
      </c>
      <c r="G37" s="49">
        <v>255027371.83273205</v>
      </c>
      <c r="H37" s="371">
        <v>4823088897.5103512</v>
      </c>
      <c r="I37" s="18">
        <v>657265.30000000005</v>
      </c>
      <c r="J37" s="49">
        <v>25162.3</v>
      </c>
      <c r="K37" s="49">
        <v>48643.25</v>
      </c>
      <c r="L37" s="18">
        <v>71127.25</v>
      </c>
      <c r="M37" s="49">
        <v>97089.4</v>
      </c>
      <c r="N37" s="49">
        <v>80273.3</v>
      </c>
      <c r="O37" s="371">
        <v>979560.8</v>
      </c>
      <c r="P37" s="372">
        <v>4063.2936896177139</v>
      </c>
      <c r="Q37" s="373">
        <v>23720.713869397914</v>
      </c>
      <c r="R37" s="373">
        <v>17765.657990174706</v>
      </c>
      <c r="S37" s="374">
        <v>2487.4308581201285</v>
      </c>
      <c r="T37" s="373">
        <v>2672.0569048026905</v>
      </c>
      <c r="U37" s="373">
        <v>3176.9887600576039</v>
      </c>
      <c r="V37" s="376">
        <v>4923.7259162579303</v>
      </c>
    </row>
    <row r="38" spans="1:22" x14ac:dyDescent="0.25">
      <c r="A38" s="370">
        <v>41395</v>
      </c>
      <c r="B38" s="18">
        <v>3041064253.4285636</v>
      </c>
      <c r="C38" s="49">
        <v>599881756.90260625</v>
      </c>
      <c r="D38" s="49">
        <v>857807565.50121987</v>
      </c>
      <c r="E38" s="18">
        <v>186270192.49382618</v>
      </c>
      <c r="F38" s="49">
        <v>322245798.38319516</v>
      </c>
      <c r="G38" s="49">
        <v>387339941.66550332</v>
      </c>
      <c r="H38" s="371">
        <v>5394609508.3749332</v>
      </c>
      <c r="I38" s="377">
        <v>719878.52173913049</v>
      </c>
      <c r="J38" s="49">
        <v>24419.565217391304</v>
      </c>
      <c r="K38" s="49">
        <v>39471.304347826088</v>
      </c>
      <c r="L38" s="18">
        <v>73436.260869565216</v>
      </c>
      <c r="M38" s="49">
        <v>120021.47826086957</v>
      </c>
      <c r="N38" s="49">
        <v>81248.086956521744</v>
      </c>
      <c r="O38" s="371">
        <v>1058475.2173913044</v>
      </c>
      <c r="P38" s="372">
        <v>4224.4130941450485</v>
      </c>
      <c r="Q38" s="373">
        <v>24565.619885622618</v>
      </c>
      <c r="R38" s="373">
        <v>21732.435238068443</v>
      </c>
      <c r="S38" s="374">
        <v>2536.4879732190129</v>
      </c>
      <c r="T38" s="373">
        <v>2684.9010948089322</v>
      </c>
      <c r="U38" s="373">
        <v>4767.3730690149096</v>
      </c>
      <c r="V38" s="376">
        <v>5096.5855598115686</v>
      </c>
    </row>
    <row r="39" spans="1:22" x14ac:dyDescent="0.25">
      <c r="A39" s="370">
        <v>41426</v>
      </c>
      <c r="B39" s="18">
        <v>3132391740.7882061</v>
      </c>
      <c r="C39" s="49">
        <v>740515703.57041788</v>
      </c>
      <c r="D39" s="49">
        <v>719604182.21294689</v>
      </c>
      <c r="E39" s="18">
        <v>180328997.59157938</v>
      </c>
      <c r="F39" s="49">
        <v>341354669.81163245</v>
      </c>
      <c r="G39" s="49">
        <v>298041270.66623354</v>
      </c>
      <c r="H39" s="371">
        <v>5412236564.6410246</v>
      </c>
      <c r="I39" s="377">
        <v>811254.78947368416</v>
      </c>
      <c r="J39" s="49">
        <v>25653.526315789473</v>
      </c>
      <c r="K39" s="49">
        <v>19605.526315789473</v>
      </c>
      <c r="L39" s="18">
        <v>82840.105263157893</v>
      </c>
      <c r="M39" s="49">
        <v>137513.63157894736</v>
      </c>
      <c r="N39" s="49">
        <v>60207.26315789474</v>
      </c>
      <c r="O39" s="371">
        <v>1137074.8421052631</v>
      </c>
      <c r="P39" s="372">
        <v>3861.1688725072431</v>
      </c>
      <c r="Q39" s="373">
        <v>28866.039485364563</v>
      </c>
      <c r="R39" s="373">
        <v>36704.150177973424</v>
      </c>
      <c r="S39" s="374">
        <v>2176.8320672544878</v>
      </c>
      <c r="T39" s="373">
        <v>2482.3333213744618</v>
      </c>
      <c r="U39" s="373">
        <v>4950.2544217068034</v>
      </c>
      <c r="V39" s="376">
        <v>4759.7892101987027</v>
      </c>
    </row>
    <row r="40" spans="1:22" x14ac:dyDescent="0.25">
      <c r="A40" s="370">
        <v>41456</v>
      </c>
      <c r="B40" s="18">
        <v>2494322663.8596435</v>
      </c>
      <c r="C40" s="49">
        <v>481794607.07608497</v>
      </c>
      <c r="D40" s="49">
        <v>538091291.26041639</v>
      </c>
      <c r="E40" s="18">
        <v>167118662.90219554</v>
      </c>
      <c r="F40" s="49">
        <v>272597755.7326957</v>
      </c>
      <c r="G40" s="49">
        <v>270328091.54474849</v>
      </c>
      <c r="H40" s="371">
        <v>4224253072.3758101</v>
      </c>
      <c r="I40" s="377">
        <v>675701.91304347827</v>
      </c>
      <c r="J40" s="49">
        <v>22620.565217391304</v>
      </c>
      <c r="K40" s="49">
        <v>12494.08695652174</v>
      </c>
      <c r="L40" s="18">
        <v>77764</v>
      </c>
      <c r="M40" s="49">
        <v>111413.26086956522</v>
      </c>
      <c r="N40" s="49">
        <v>40033.304347826088</v>
      </c>
      <c r="O40" s="371">
        <v>940027.13043478259</v>
      </c>
      <c r="P40" s="372">
        <v>3691.4541985308028</v>
      </c>
      <c r="Q40" s="373">
        <v>21298.964126045277</v>
      </c>
      <c r="R40" s="373">
        <v>43067.676184176082</v>
      </c>
      <c r="S40" s="374">
        <v>2149.0492117457375</v>
      </c>
      <c r="T40" s="373">
        <v>2446.7263017445825</v>
      </c>
      <c r="U40" s="373">
        <v>6752.580031766176</v>
      </c>
      <c r="V40" s="376">
        <v>4493.7565476668779</v>
      </c>
    </row>
    <row r="41" spans="1:22" x14ac:dyDescent="0.25">
      <c r="A41" s="370">
        <v>41487</v>
      </c>
      <c r="B41" s="18">
        <v>2658622983.6518102</v>
      </c>
      <c r="C41" s="49">
        <v>508821717.72331673</v>
      </c>
      <c r="D41" s="49">
        <v>795721424.46237195</v>
      </c>
      <c r="E41" s="18">
        <v>231666417.26263684</v>
      </c>
      <c r="F41" s="49">
        <v>291289284.62900168</v>
      </c>
      <c r="G41" s="49">
        <v>358403037.22418225</v>
      </c>
      <c r="H41" s="371">
        <v>4844524864.9533272</v>
      </c>
      <c r="I41" s="377">
        <v>632903.22727272729</v>
      </c>
      <c r="J41" s="49">
        <v>23148.272727272728</v>
      </c>
      <c r="K41" s="49">
        <v>14463.727272727272</v>
      </c>
      <c r="L41" s="18">
        <v>94629.5</v>
      </c>
      <c r="M41" s="49">
        <v>105001.77272727272</v>
      </c>
      <c r="N41" s="49">
        <v>37554.681818181816</v>
      </c>
      <c r="O41" s="371">
        <v>907701.18181818177</v>
      </c>
      <c r="P41" s="372">
        <v>4200.6785067413957</v>
      </c>
      <c r="Q41" s="373">
        <v>21980.979908009958</v>
      </c>
      <c r="R41" s="373">
        <v>55014.963256586016</v>
      </c>
      <c r="S41" s="374">
        <v>2448.1416182336043</v>
      </c>
      <c r="T41" s="373">
        <v>2774.1368270570483</v>
      </c>
      <c r="U41" s="373">
        <v>9543.4981704641723</v>
      </c>
      <c r="V41" s="376">
        <v>5337.1362316059158</v>
      </c>
    </row>
    <row r="42" spans="1:22" x14ac:dyDescent="0.25">
      <c r="A42" s="370">
        <v>41518</v>
      </c>
      <c r="B42" s="18">
        <v>2314263772.8362865</v>
      </c>
      <c r="C42" s="49">
        <v>687467926.12428498</v>
      </c>
      <c r="D42" s="49">
        <v>848415594.92101121</v>
      </c>
      <c r="E42" s="18">
        <v>218639232.68757144</v>
      </c>
      <c r="F42" s="49">
        <v>320695563.06357151</v>
      </c>
      <c r="G42" s="49">
        <v>359891418.79422331</v>
      </c>
      <c r="H42" s="371">
        <v>4749373508.4269533</v>
      </c>
      <c r="I42" s="377">
        <v>562066.52380952379</v>
      </c>
      <c r="J42" s="49">
        <v>24487.428571428572</v>
      </c>
      <c r="K42" s="49">
        <v>14565.571428571429</v>
      </c>
      <c r="L42" s="18">
        <v>100276.04761904762</v>
      </c>
      <c r="M42" s="49">
        <v>115896.76190476191</v>
      </c>
      <c r="N42" s="49">
        <v>43402.571428571428</v>
      </c>
      <c r="O42" s="371">
        <v>860694.90476190473</v>
      </c>
      <c r="P42" s="372">
        <v>4117.4196910907949</v>
      </c>
      <c r="Q42" s="373">
        <v>28074.320834422295</v>
      </c>
      <c r="R42" s="373">
        <v>58248.013068459659</v>
      </c>
      <c r="S42" s="374">
        <v>2180.3734578589483</v>
      </c>
      <c r="T42" s="373">
        <v>2767.0795783501085</v>
      </c>
      <c r="U42" s="373">
        <v>8291.9377112599104</v>
      </c>
      <c r="V42" s="376">
        <v>5518.0685770886248</v>
      </c>
    </row>
    <row r="43" spans="1:22" x14ac:dyDescent="0.25">
      <c r="A43" s="370">
        <v>41548</v>
      </c>
      <c r="B43" s="18">
        <v>2268437501.1175098</v>
      </c>
      <c r="C43" s="49">
        <v>518338493.40599799</v>
      </c>
      <c r="D43" s="49">
        <v>694267868.66777301</v>
      </c>
      <c r="E43" s="18">
        <v>214052499.94813001</v>
      </c>
      <c r="F43" s="49">
        <v>349566714.58047599</v>
      </c>
      <c r="G43" s="49">
        <v>304868164.15272403</v>
      </c>
      <c r="H43" s="371">
        <v>4349531241.872611</v>
      </c>
      <c r="I43" s="377">
        <v>547865.69565167103</v>
      </c>
      <c r="J43" s="49">
        <v>22692.6521739114</v>
      </c>
      <c r="K43" s="49">
        <v>11604.5217391326</v>
      </c>
      <c r="L43" s="18">
        <v>83367.260869549296</v>
      </c>
      <c r="M43" s="49">
        <v>119643.30434780801</v>
      </c>
      <c r="N43" s="49">
        <v>44294.2173913035</v>
      </c>
      <c r="O43" s="371">
        <v>829467.65217337594</v>
      </c>
      <c r="P43" s="372">
        <v>4140.4992484869244</v>
      </c>
      <c r="Q43" s="373">
        <v>22841.688553350574</v>
      </c>
      <c r="R43" s="373">
        <v>59827.357324565382</v>
      </c>
      <c r="S43" s="374">
        <v>2567.5846575200935</v>
      </c>
      <c r="T43" s="373">
        <v>2921.7407232775113</v>
      </c>
      <c r="U43" s="373">
        <v>6882.7982998200632</v>
      </c>
      <c r="V43" s="376">
        <v>5243.7623462180163</v>
      </c>
    </row>
    <row r="44" spans="1:22" x14ac:dyDescent="0.25">
      <c r="A44" s="370">
        <v>41579</v>
      </c>
      <c r="B44" s="18">
        <v>2258058461.8190699</v>
      </c>
      <c r="C44" s="49">
        <v>611608724.44928002</v>
      </c>
      <c r="D44" s="49">
        <v>736438666.70495498</v>
      </c>
      <c r="E44" s="18">
        <v>232984695.30442801</v>
      </c>
      <c r="F44" s="49">
        <v>362801161.76119101</v>
      </c>
      <c r="G44" s="49">
        <v>361569951.29616201</v>
      </c>
      <c r="H44" s="371">
        <v>4563461661.3351002</v>
      </c>
      <c r="I44" s="377">
        <v>550171.52380939503</v>
      </c>
      <c r="J44" s="49">
        <v>23892.0952380729</v>
      </c>
      <c r="K44" s="49">
        <v>9436.1904761912101</v>
      </c>
      <c r="L44" s="18">
        <v>80865.333333343093</v>
      </c>
      <c r="M44" s="49">
        <v>117724.285714332</v>
      </c>
      <c r="N44" s="49">
        <v>39260.190476188298</v>
      </c>
      <c r="O44" s="371">
        <v>821349.61904709705</v>
      </c>
      <c r="P44" s="372">
        <v>4104.2808725981358</v>
      </c>
      <c r="Q44" s="373">
        <v>25598.789823784893</v>
      </c>
      <c r="R44" s="373">
        <v>78044.065405747126</v>
      </c>
      <c r="S44" s="374">
        <v>2881.1443136457306</v>
      </c>
      <c r="T44" s="373">
        <v>3081.7869019953869</v>
      </c>
      <c r="U44" s="373">
        <v>9209.5821979126122</v>
      </c>
      <c r="V44" s="376">
        <v>5556.052569464242</v>
      </c>
    </row>
    <row r="45" spans="1:22" x14ac:dyDescent="0.25">
      <c r="A45" s="370">
        <v>41609</v>
      </c>
      <c r="B45" s="18">
        <v>2269785248.5449901</v>
      </c>
      <c r="C45" s="49">
        <v>709129614.14615595</v>
      </c>
      <c r="D45" s="49">
        <v>671264677.20908296</v>
      </c>
      <c r="E45" s="18">
        <v>239475226.46539599</v>
      </c>
      <c r="F45" s="49">
        <v>345092632.49230099</v>
      </c>
      <c r="G45" s="49">
        <v>291662992.093027</v>
      </c>
      <c r="H45" s="371">
        <v>4526410390.9509401</v>
      </c>
      <c r="I45" s="377">
        <v>574665.80000041495</v>
      </c>
      <c r="J45" s="49">
        <v>24142.750000005799</v>
      </c>
      <c r="K45" s="49">
        <v>12113.449999999</v>
      </c>
      <c r="L45" s="18">
        <v>90173.399999991394</v>
      </c>
      <c r="M45" s="49">
        <v>119304.34999998201</v>
      </c>
      <c r="N45" s="49">
        <v>52682.350000001301</v>
      </c>
      <c r="O45" s="371">
        <v>873082.10000100394</v>
      </c>
      <c r="P45" s="372">
        <v>3949.7482685473037</v>
      </c>
      <c r="Q45" s="373">
        <v>29372.362889314001</v>
      </c>
      <c r="R45" s="373">
        <v>55414.822136479561</v>
      </c>
      <c r="S45" s="374">
        <v>2655.7191640264073</v>
      </c>
      <c r="T45" s="373">
        <v>2892.5402342190628</v>
      </c>
      <c r="U45" s="373">
        <v>5536.2563001274584</v>
      </c>
      <c r="V45" s="376">
        <v>5184.4040680088792</v>
      </c>
    </row>
    <row r="46" spans="1:22" x14ac:dyDescent="0.25">
      <c r="A46" s="370">
        <v>41640</v>
      </c>
      <c r="B46" s="18">
        <v>2118113607.3318701</v>
      </c>
      <c r="C46" s="49">
        <v>491702053.15418601</v>
      </c>
      <c r="D46" s="49">
        <v>458596709.43426198</v>
      </c>
      <c r="E46" s="18">
        <v>212052853.223214</v>
      </c>
      <c r="F46" s="49">
        <v>333989695.231758</v>
      </c>
      <c r="G46" s="49">
        <v>214595205.87513399</v>
      </c>
      <c r="H46" s="371">
        <v>3829050124.2504301</v>
      </c>
      <c r="I46" s="377">
        <v>550247.38095225603</v>
      </c>
      <c r="J46" s="49">
        <v>22091.714285696002</v>
      </c>
      <c r="K46" s="49">
        <v>10389.571428572001</v>
      </c>
      <c r="L46" s="18">
        <v>86337.761904768995</v>
      </c>
      <c r="M46" s="49">
        <v>111065.523809561</v>
      </c>
      <c r="N46" s="49">
        <v>44803.523809521197</v>
      </c>
      <c r="O46" s="371">
        <v>824935.47618997598</v>
      </c>
      <c r="P46" s="372">
        <v>3849.3842599782497</v>
      </c>
      <c r="Q46" s="373">
        <v>22257.306372668168</v>
      </c>
      <c r="R46" s="373">
        <v>44140.098808415816</v>
      </c>
      <c r="S46" s="374">
        <v>2456.0846672989906</v>
      </c>
      <c r="T46" s="373">
        <v>3007.1410440960499</v>
      </c>
      <c r="U46" s="373">
        <v>4789.6948192617465</v>
      </c>
      <c r="V46" s="376">
        <v>4641.6359033741337</v>
      </c>
    </row>
    <row r="47" spans="1:22" x14ac:dyDescent="0.25">
      <c r="A47" s="370">
        <v>41671</v>
      </c>
      <c r="B47" s="18">
        <v>2826393825.7658401</v>
      </c>
      <c r="C47" s="49">
        <v>663219907.71744704</v>
      </c>
      <c r="D47" s="49">
        <v>853608395.67501903</v>
      </c>
      <c r="E47" s="18">
        <v>276017077.71964997</v>
      </c>
      <c r="F47" s="49">
        <v>400030108.00100303</v>
      </c>
      <c r="G47" s="49">
        <v>308286443.69304103</v>
      </c>
      <c r="H47" s="371">
        <v>5327555758.5719604</v>
      </c>
      <c r="I47" s="377">
        <v>665316.15000056406</v>
      </c>
      <c r="J47" s="49">
        <v>26997.500000010299</v>
      </c>
      <c r="K47" s="49">
        <v>11253.3999999999</v>
      </c>
      <c r="L47" s="18">
        <v>84290.849999998507</v>
      </c>
      <c r="M47" s="49">
        <v>124770.849999981</v>
      </c>
      <c r="N47" s="49">
        <v>49324.700000001103</v>
      </c>
      <c r="O47" s="371">
        <v>961953.45000110497</v>
      </c>
      <c r="P47" s="372">
        <v>4248.1966291716262</v>
      </c>
      <c r="Q47" s="373">
        <v>24565.974913128772</v>
      </c>
      <c r="R47" s="373">
        <v>75853.3772615411</v>
      </c>
      <c r="S47" s="374">
        <v>3274.5793608636627</v>
      </c>
      <c r="T47" s="373">
        <v>3206.1183201129425</v>
      </c>
      <c r="U47" s="373">
        <v>6250.1433093974038</v>
      </c>
      <c r="V47" s="376">
        <v>5538.2677390115296</v>
      </c>
    </row>
    <row r="48" spans="1:22" x14ac:dyDescent="0.25">
      <c r="A48" s="370">
        <v>41699</v>
      </c>
      <c r="B48" s="18">
        <v>2599014357.2527599</v>
      </c>
      <c r="C48" s="49">
        <v>816407339.27638102</v>
      </c>
      <c r="D48" s="49">
        <v>806557773.07135606</v>
      </c>
      <c r="E48" s="18">
        <v>270681778.051332</v>
      </c>
      <c r="F48" s="49">
        <v>362151786.07200199</v>
      </c>
      <c r="G48" s="49">
        <v>406077005.163436</v>
      </c>
      <c r="H48" s="371">
        <v>5260890038.8872004</v>
      </c>
      <c r="I48" s="377">
        <v>651131.76190446096</v>
      </c>
      <c r="J48" s="49">
        <v>27342.0952380706</v>
      </c>
      <c r="K48" s="49">
        <v>11783.5238095235</v>
      </c>
      <c r="L48" s="18">
        <v>80533.380952386404</v>
      </c>
      <c r="M48" s="49">
        <v>124681.666666727</v>
      </c>
      <c r="N48" s="49">
        <v>46949.380952377498</v>
      </c>
      <c r="O48" s="371">
        <v>942421.80952309398</v>
      </c>
      <c r="P48" s="372">
        <v>3991.5336792219132</v>
      </c>
      <c r="Q48" s="373">
        <v>29858.989670244122</v>
      </c>
      <c r="R48" s="373">
        <v>68447.926622721483</v>
      </c>
      <c r="S48" s="374">
        <v>3361.1128062705657</v>
      </c>
      <c r="T48" s="373">
        <v>2904.6113655188019</v>
      </c>
      <c r="U48" s="373">
        <v>8649.2515327376732</v>
      </c>
      <c r="V48" s="376">
        <v>5582.3093074951621</v>
      </c>
    </row>
    <row r="49" spans="1:22" x14ac:dyDescent="0.25">
      <c r="A49" s="370">
        <v>41730</v>
      </c>
      <c r="B49" s="18">
        <v>2318275550.9370899</v>
      </c>
      <c r="C49" s="49">
        <v>576970267.42636299</v>
      </c>
      <c r="D49" s="49">
        <v>504277800.31145698</v>
      </c>
      <c r="E49" s="18">
        <v>288255546.25252402</v>
      </c>
      <c r="F49" s="49">
        <v>372287511.00441998</v>
      </c>
      <c r="G49" s="49">
        <v>313392500.39454299</v>
      </c>
      <c r="H49" s="371">
        <v>4373459176.3264999</v>
      </c>
      <c r="I49" s="377">
        <v>570113.05263199005</v>
      </c>
      <c r="J49" s="49">
        <v>26319.789473662699</v>
      </c>
      <c r="K49" s="49">
        <v>8818.3157894742508</v>
      </c>
      <c r="L49" s="18">
        <v>84577.368421061998</v>
      </c>
      <c r="M49" s="49">
        <v>129390.31578952599</v>
      </c>
      <c r="N49" s="49">
        <v>53461.842105259602</v>
      </c>
      <c r="O49" s="371">
        <v>872680.68421079905</v>
      </c>
      <c r="P49" s="372">
        <v>4066.3435791103434</v>
      </c>
      <c r="Q49" s="373">
        <v>21921.538088430272</v>
      </c>
      <c r="R49" s="373">
        <v>57185.273509185827</v>
      </c>
      <c r="S49" s="374">
        <v>3408.1876941058949</v>
      </c>
      <c r="T49" s="373">
        <v>2877.2440095903703</v>
      </c>
      <c r="U49" s="373">
        <v>5861.9846988720074</v>
      </c>
      <c r="V49" s="376">
        <v>5011.5228347028196</v>
      </c>
    </row>
    <row r="50" spans="1:22" x14ac:dyDescent="0.25">
      <c r="A50" s="370">
        <v>41760</v>
      </c>
      <c r="B50" s="18">
        <v>2221534899.9077201</v>
      </c>
      <c r="C50" s="49">
        <v>617226050.19335997</v>
      </c>
      <c r="D50" s="49">
        <v>530235992.557491</v>
      </c>
      <c r="E50" s="18">
        <v>277438014.24484199</v>
      </c>
      <c r="F50" s="49">
        <v>365292017.29695398</v>
      </c>
      <c r="G50" s="49">
        <v>309359342.94568402</v>
      </c>
      <c r="H50" s="371">
        <v>4321086317.14604</v>
      </c>
      <c r="I50" s="377">
        <v>534303.95454493898</v>
      </c>
      <c r="J50" s="49">
        <v>25941.500000018299</v>
      </c>
      <c r="K50" s="49">
        <v>7461.6818181827603</v>
      </c>
      <c r="L50" s="18">
        <v>79418.999999997905</v>
      </c>
      <c r="M50" s="49">
        <v>131433.99999995899</v>
      </c>
      <c r="N50" s="49">
        <v>52547.909090912399</v>
      </c>
      <c r="O50" s="371">
        <v>831108.04545354005</v>
      </c>
      <c r="P50" s="372">
        <v>4157.8110755324242</v>
      </c>
      <c r="Q50" s="373">
        <v>23792.997713814722</v>
      </c>
      <c r="R50" s="373">
        <v>71061.190422969041</v>
      </c>
      <c r="S50" s="374">
        <v>3493.3456004841323</v>
      </c>
      <c r="T50" s="373">
        <v>2779.2809873934289</v>
      </c>
      <c r="U50" s="373">
        <v>5887.1865369650723</v>
      </c>
      <c r="V50" s="376">
        <v>5199.1872065057441</v>
      </c>
    </row>
    <row r="51" spans="1:22" x14ac:dyDescent="0.25">
      <c r="A51" s="370">
        <v>41791</v>
      </c>
      <c r="B51" s="18">
        <v>2381600302.8634901</v>
      </c>
      <c r="C51" s="49">
        <v>824012140.93573904</v>
      </c>
      <c r="D51" s="49">
        <v>716362038.32164001</v>
      </c>
      <c r="E51" s="18">
        <v>289838395.562199</v>
      </c>
      <c r="F51" s="49">
        <v>363328391.52904499</v>
      </c>
      <c r="G51" s="49">
        <v>517816958.39975703</v>
      </c>
      <c r="H51" s="371">
        <v>5092958227.6118698</v>
      </c>
      <c r="I51" s="377">
        <v>590098.95000049204</v>
      </c>
      <c r="J51" s="49">
        <v>28453.150000012</v>
      </c>
      <c r="K51" s="49">
        <v>10030.5999999994</v>
      </c>
      <c r="L51" s="18">
        <v>78685.850000000704</v>
      </c>
      <c r="M51" s="49">
        <v>128857.949999975</v>
      </c>
      <c r="N51" s="49">
        <v>56270.750000002598</v>
      </c>
      <c r="O51" s="371">
        <v>892397.25000048196</v>
      </c>
      <c r="P51" s="372">
        <v>4035.9338088324071</v>
      </c>
      <c r="Q51" s="373">
        <v>28960.313390095351</v>
      </c>
      <c r="R51" s="373">
        <v>71417.665774897105</v>
      </c>
      <c r="S51" s="374">
        <v>3683.4881438301345</v>
      </c>
      <c r="T51" s="373">
        <v>2819.6040021521021</v>
      </c>
      <c r="U51" s="373">
        <v>9202.2402118282262</v>
      </c>
      <c r="V51" s="376">
        <v>5707.0528036803335</v>
      </c>
    </row>
    <row r="52" spans="1:22" x14ac:dyDescent="0.25">
      <c r="A52" s="370">
        <v>41821</v>
      </c>
      <c r="B52" s="18">
        <v>2266163706.3091002</v>
      </c>
      <c r="C52" s="49">
        <v>603662164.68833899</v>
      </c>
      <c r="D52" s="49">
        <v>472535056.77576798</v>
      </c>
      <c r="E52" s="18">
        <v>251754183.39323801</v>
      </c>
      <c r="F52" s="49">
        <v>355091941.59924001</v>
      </c>
      <c r="G52" s="49">
        <v>455195123.875597</v>
      </c>
      <c r="H52" s="371">
        <v>4404402176.6412802</v>
      </c>
      <c r="I52" s="377">
        <v>571684.21739097801</v>
      </c>
      <c r="J52" s="49">
        <v>26416.043478261901</v>
      </c>
      <c r="K52" s="49">
        <v>7802.5652173925901</v>
      </c>
      <c r="L52" s="18">
        <v>66177.565217368494</v>
      </c>
      <c r="M52" s="49">
        <v>116828.782608671</v>
      </c>
      <c r="N52" s="49">
        <v>60074.130434783401</v>
      </c>
      <c r="O52" s="371">
        <v>848983.30434745597</v>
      </c>
      <c r="P52" s="372">
        <v>3964.0130641550636</v>
      </c>
      <c r="Q52" s="373">
        <v>22852.103691648612</v>
      </c>
      <c r="R52" s="373">
        <v>60561.500430966807</v>
      </c>
      <c r="S52" s="374">
        <v>3804.2225120600901</v>
      </c>
      <c r="T52" s="373">
        <v>3039.4217389789455</v>
      </c>
      <c r="U52" s="373">
        <v>7577.223683158556</v>
      </c>
      <c r="V52" s="376">
        <v>5187.8548778136264</v>
      </c>
    </row>
    <row r="53" spans="1:22" x14ac:dyDescent="0.25">
      <c r="A53" s="370">
        <v>41852</v>
      </c>
      <c r="B53" s="18">
        <v>2609851455.30404</v>
      </c>
      <c r="C53" s="49">
        <v>692398407.57842398</v>
      </c>
      <c r="D53" s="49">
        <v>656573412.47995901</v>
      </c>
      <c r="E53" s="18">
        <v>306650722.01505101</v>
      </c>
      <c r="F53" s="49">
        <v>404334464.03818601</v>
      </c>
      <c r="G53" s="49">
        <v>496567652.94142699</v>
      </c>
      <c r="H53" s="371">
        <v>5166376114.35709</v>
      </c>
      <c r="I53" s="377">
        <v>603583.428571222</v>
      </c>
      <c r="J53" s="49">
        <v>27623.571428545201</v>
      </c>
      <c r="K53" s="49">
        <v>9074.4761904771894</v>
      </c>
      <c r="L53" s="18">
        <v>76849.904761901402</v>
      </c>
      <c r="M53" s="49">
        <v>127467.66666673101</v>
      </c>
      <c r="N53" s="49">
        <v>70942.333333327202</v>
      </c>
      <c r="O53" s="371">
        <v>915541.38095220597</v>
      </c>
      <c r="P53" s="372">
        <v>4323.9282786175454</v>
      </c>
      <c r="Q53" s="373">
        <v>25065.491961076565</v>
      </c>
      <c r="R53" s="373">
        <v>72353.863594790309</v>
      </c>
      <c r="S53" s="374">
        <v>3990.2550688270226</v>
      </c>
      <c r="T53" s="373">
        <v>3172.0551149283497</v>
      </c>
      <c r="U53" s="373">
        <v>6999.5957224619515</v>
      </c>
      <c r="V53" s="376">
        <v>5642.9738970223461</v>
      </c>
    </row>
    <row r="54" spans="1:22" x14ac:dyDescent="0.25">
      <c r="A54" s="370">
        <v>41883</v>
      </c>
      <c r="B54" s="18">
        <v>2483944305.68012</v>
      </c>
      <c r="C54" s="49">
        <v>767521344.26627898</v>
      </c>
      <c r="D54" s="49">
        <v>555762911.288445</v>
      </c>
      <c r="E54" s="18">
        <v>301601152.79860902</v>
      </c>
      <c r="F54" s="49">
        <v>382454525.577887</v>
      </c>
      <c r="G54" s="49">
        <v>504217327.03742701</v>
      </c>
      <c r="H54" s="371">
        <v>4995501566.6487598</v>
      </c>
      <c r="I54" s="377">
        <v>608970.77272671799</v>
      </c>
      <c r="J54" s="49">
        <v>28138.681818202698</v>
      </c>
      <c r="K54" s="49">
        <v>8851.9545454556901</v>
      </c>
      <c r="L54" s="18">
        <v>89666.318181807699</v>
      </c>
      <c r="M54" s="49">
        <v>142164.727272683</v>
      </c>
      <c r="N54" s="49">
        <v>66175.727272731296</v>
      </c>
      <c r="O54" s="371">
        <v>943968.18181759899</v>
      </c>
      <c r="P54" s="372">
        <v>4078.9220385044914</v>
      </c>
      <c r="Q54" s="373">
        <v>27276.378802143292</v>
      </c>
      <c r="R54" s="373">
        <v>62784.203018050503</v>
      </c>
      <c r="S54" s="374">
        <v>3363.5947021609786</v>
      </c>
      <c r="T54" s="373">
        <v>2690.2209353541648</v>
      </c>
      <c r="U54" s="373">
        <v>7619.3696362321252</v>
      </c>
      <c r="V54" s="376">
        <v>5292.0232512816092</v>
      </c>
    </row>
    <row r="55" spans="1:22" x14ac:dyDescent="0.25">
      <c r="A55" s="370">
        <v>41913</v>
      </c>
      <c r="B55" s="18">
        <v>2504879114.5385199</v>
      </c>
      <c r="C55" s="49">
        <v>667212534.83551896</v>
      </c>
      <c r="D55" s="49">
        <v>572338015.93938196</v>
      </c>
      <c r="E55" s="18">
        <v>282421122.66584402</v>
      </c>
      <c r="F55" s="49">
        <v>458921436.90203601</v>
      </c>
      <c r="G55" s="49">
        <v>424601997.09520602</v>
      </c>
      <c r="H55" s="371">
        <v>4910374221.97651</v>
      </c>
      <c r="I55" s="377">
        <v>611751.84782639204</v>
      </c>
      <c r="J55" s="49">
        <v>25718.869565220601</v>
      </c>
      <c r="K55" s="49">
        <v>8172.5652173940098</v>
      </c>
      <c r="L55" s="18">
        <v>77085.304347778394</v>
      </c>
      <c r="M55" s="49">
        <v>156636.95652168401</v>
      </c>
      <c r="N55" s="49">
        <v>60340.695652163296</v>
      </c>
      <c r="O55" s="371">
        <v>939706.23913063295</v>
      </c>
      <c r="P55" s="372">
        <v>4094.5999974312704</v>
      </c>
      <c r="Q55" s="373">
        <v>25942.529594604912</v>
      </c>
      <c r="R55" s="373">
        <v>70031.624185910594</v>
      </c>
      <c r="S55" s="374">
        <v>3663.7479096102634</v>
      </c>
      <c r="T55" s="373">
        <v>2929.8413803035382</v>
      </c>
      <c r="U55" s="373">
        <v>7036.7434864000188</v>
      </c>
      <c r="V55" s="376">
        <v>5225.4353727813186</v>
      </c>
    </row>
    <row r="56" spans="1:22" x14ac:dyDescent="0.25">
      <c r="A56" s="370">
        <v>41944</v>
      </c>
      <c r="B56" s="18">
        <v>2529509892.8590598</v>
      </c>
      <c r="C56" s="49">
        <v>672126762.86874104</v>
      </c>
      <c r="D56" s="49">
        <v>469780378.22007197</v>
      </c>
      <c r="E56" s="18">
        <v>301089592.28066999</v>
      </c>
      <c r="F56" s="49">
        <v>408374001.75526601</v>
      </c>
      <c r="G56" s="49">
        <v>470042682.18593299</v>
      </c>
      <c r="H56" s="371">
        <v>4850923310.1697397</v>
      </c>
      <c r="I56" s="377">
        <v>603007.10000118602</v>
      </c>
      <c r="J56" s="49">
        <v>25061.6500000142</v>
      </c>
      <c r="K56" s="49">
        <v>17216.599999998602</v>
      </c>
      <c r="L56" s="18">
        <v>66567.700000032695</v>
      </c>
      <c r="M56" s="49">
        <v>145101.79999995601</v>
      </c>
      <c r="N56" s="49">
        <v>55244.8000000053</v>
      </c>
      <c r="O56" s="371">
        <v>912199.65000119305</v>
      </c>
      <c r="P56" s="372">
        <v>4194.8260523865883</v>
      </c>
      <c r="Q56" s="373">
        <v>26818.935020972691</v>
      </c>
      <c r="R56" s="373">
        <v>27286.478063038587</v>
      </c>
      <c r="S56" s="374">
        <v>4523.0583643497084</v>
      </c>
      <c r="T56" s="373">
        <v>2814.3965254420677</v>
      </c>
      <c r="U56" s="373">
        <v>8508.3606454523851</v>
      </c>
      <c r="V56" s="376">
        <v>5317.8307075248222</v>
      </c>
    </row>
    <row r="57" spans="1:22" x14ac:dyDescent="0.25">
      <c r="A57" s="370">
        <v>41974</v>
      </c>
      <c r="B57" s="18">
        <v>2577046505.9732499</v>
      </c>
      <c r="C57" s="49">
        <v>823566357.30705404</v>
      </c>
      <c r="D57" s="49">
        <v>394793404.62745202</v>
      </c>
      <c r="E57" s="18">
        <v>251289191.34105</v>
      </c>
      <c r="F57" s="49">
        <v>337359768.305637</v>
      </c>
      <c r="G57" s="49">
        <v>460299460.66216302</v>
      </c>
      <c r="H57" s="371">
        <v>4844354688.21661</v>
      </c>
      <c r="I57" s="377">
        <v>604891.90476121998</v>
      </c>
      <c r="J57" s="49">
        <v>23850.0952380573</v>
      </c>
      <c r="K57" s="49">
        <v>7338.09523809446</v>
      </c>
      <c r="L57" s="18">
        <v>59637.238095192697</v>
      </c>
      <c r="M57" s="49">
        <v>125963.190476266</v>
      </c>
      <c r="N57" s="49">
        <v>43965.714285701601</v>
      </c>
      <c r="O57" s="371">
        <v>865646.23809453403</v>
      </c>
      <c r="P57" s="372">
        <v>4260.3421961656677</v>
      </c>
      <c r="Q57" s="373">
        <v>34530.946274499547</v>
      </c>
      <c r="R57" s="373">
        <v>53800.528859035505</v>
      </c>
      <c r="S57" s="374">
        <v>4213.628923256696</v>
      </c>
      <c r="T57" s="373">
        <v>2678.2408974406089</v>
      </c>
      <c r="U57" s="373">
        <v>10469.509437990871</v>
      </c>
      <c r="V57" s="376">
        <v>5596.229123435035</v>
      </c>
    </row>
    <row r="58" spans="1:22" x14ac:dyDescent="0.25">
      <c r="A58" s="370">
        <v>42005</v>
      </c>
      <c r="B58" s="18">
        <v>2510879892.4868999</v>
      </c>
      <c r="C58" s="49">
        <v>678347781.14738595</v>
      </c>
      <c r="D58" s="49">
        <v>398981698.834405</v>
      </c>
      <c r="E58" s="18">
        <v>249166992.751077</v>
      </c>
      <c r="F58" s="49">
        <v>355870677.08527398</v>
      </c>
      <c r="G58" s="49">
        <v>370942934.92505598</v>
      </c>
      <c r="H58" s="371">
        <v>4564189977.2300997</v>
      </c>
      <c r="I58" s="377">
        <v>604516.30000107503</v>
      </c>
      <c r="J58" s="49">
        <v>23884.150000010799</v>
      </c>
      <c r="K58" s="49">
        <v>9584.14999999869</v>
      </c>
      <c r="L58" s="18">
        <v>61542.0750000302</v>
      </c>
      <c r="M58" s="49">
        <v>132829.14999997499</v>
      </c>
      <c r="N58" s="49">
        <v>36643.800000002397</v>
      </c>
      <c r="O58" s="371">
        <v>868999.62500109198</v>
      </c>
      <c r="P58" s="372">
        <v>4153.5354670873803</v>
      </c>
      <c r="Q58" s="373">
        <v>28401.587711812197</v>
      </c>
      <c r="R58" s="373">
        <v>41629.325379346061</v>
      </c>
      <c r="S58" s="374">
        <v>4048.7258960793038</v>
      </c>
      <c r="T58" s="373">
        <v>2679.160990530625</v>
      </c>
      <c r="U58" s="373">
        <v>10122.938530529904</v>
      </c>
      <c r="V58" s="376">
        <v>5252.2346913836291</v>
      </c>
    </row>
    <row r="59" spans="1:22" x14ac:dyDescent="0.25">
      <c r="A59" s="370">
        <v>42036</v>
      </c>
      <c r="B59" s="18">
        <v>3232298483.6044898</v>
      </c>
      <c r="C59" s="49">
        <v>778510515.63175094</v>
      </c>
      <c r="D59" s="49">
        <v>608517594.70946097</v>
      </c>
      <c r="E59" s="18">
        <v>344866078.23682398</v>
      </c>
      <c r="F59" s="49">
        <v>493199648.518574</v>
      </c>
      <c r="G59" s="49">
        <v>611272600.71824098</v>
      </c>
      <c r="H59" s="371">
        <v>6068664921.4193401</v>
      </c>
      <c r="I59" s="377">
        <v>691309.35000155098</v>
      </c>
      <c r="J59" s="49">
        <v>25823.350000016198</v>
      </c>
      <c r="K59" s="49">
        <v>7722.6999999994296</v>
      </c>
      <c r="L59" s="18">
        <v>64827.300000035997</v>
      </c>
      <c r="M59" s="49">
        <v>160913.09999995801</v>
      </c>
      <c r="N59" s="49">
        <v>44610.100000005303</v>
      </c>
      <c r="O59" s="371">
        <v>995205.90000156499</v>
      </c>
      <c r="P59" s="372">
        <v>4675.6180624451817</v>
      </c>
      <c r="Q59" s="373">
        <v>30147.541493697085</v>
      </c>
      <c r="R59" s="373">
        <v>78795.964456667483</v>
      </c>
      <c r="S59" s="374">
        <v>5319.7661824051365</v>
      </c>
      <c r="T59" s="373">
        <v>3065.0061960070543</v>
      </c>
      <c r="U59" s="373">
        <v>13702.560646987304</v>
      </c>
      <c r="V59" s="376">
        <v>6097.8988583265</v>
      </c>
    </row>
    <row r="60" spans="1:22" x14ac:dyDescent="0.25">
      <c r="A60" s="370">
        <v>42064</v>
      </c>
      <c r="B60" s="18">
        <v>2921450944.1385999</v>
      </c>
      <c r="C60" s="49">
        <v>930674837.44833398</v>
      </c>
      <c r="D60" s="49">
        <v>748049556.25242603</v>
      </c>
      <c r="E60" s="18">
        <v>323805938.84372598</v>
      </c>
      <c r="F60" s="49">
        <v>456316642.89384598</v>
      </c>
      <c r="G60" s="49">
        <v>552790387.98559296</v>
      </c>
      <c r="H60" s="371">
        <v>5933088307.5625296</v>
      </c>
      <c r="I60" s="377">
        <v>693957.68181650795</v>
      </c>
      <c r="J60" s="49">
        <v>27074.318181856099</v>
      </c>
      <c r="K60" s="49">
        <v>9388.5454545456196</v>
      </c>
      <c r="L60" s="18">
        <v>71477.772727299802</v>
      </c>
      <c r="M60" s="49">
        <v>165545.272727225</v>
      </c>
      <c r="N60" s="49">
        <v>49593.727272736898</v>
      </c>
      <c r="O60" s="371">
        <v>1017037.31818017</v>
      </c>
      <c r="P60" s="372">
        <v>4209.8401973033742</v>
      </c>
      <c r="Q60" s="373">
        <v>34374.820861491811</v>
      </c>
      <c r="R60" s="373">
        <v>79676.831717339708</v>
      </c>
      <c r="S60" s="374">
        <v>4530.162685386158</v>
      </c>
      <c r="T60" s="373">
        <v>2756.4462299430052</v>
      </c>
      <c r="U60" s="373">
        <v>11146.377140511433</v>
      </c>
      <c r="V60" s="376">
        <v>5833.697742948968</v>
      </c>
    </row>
    <row r="61" spans="1:22" x14ac:dyDescent="0.25">
      <c r="A61" s="370">
        <v>42095</v>
      </c>
      <c r="B61" s="18">
        <v>2924136831.40448</v>
      </c>
      <c r="C61" s="49">
        <v>732230255.01121294</v>
      </c>
      <c r="D61" s="49">
        <v>443886780.13029897</v>
      </c>
      <c r="E61" s="18">
        <v>303466248.38585198</v>
      </c>
      <c r="F61" s="49">
        <v>460767161.60717499</v>
      </c>
      <c r="G61" s="49">
        <v>492638410.33738101</v>
      </c>
      <c r="H61" s="371">
        <v>5357125686.8764</v>
      </c>
      <c r="I61" s="377">
        <v>637052.45000128599</v>
      </c>
      <c r="J61" s="49">
        <v>27098.2500000172</v>
      </c>
      <c r="K61" s="49">
        <v>7255.1499999996804</v>
      </c>
      <c r="L61" s="18">
        <v>61580.200000033197</v>
      </c>
      <c r="M61" s="49">
        <v>172256.29999995101</v>
      </c>
      <c r="N61" s="49">
        <v>46914.750000004104</v>
      </c>
      <c r="O61" s="371">
        <v>952157.10000129102</v>
      </c>
      <c r="P61" s="372">
        <v>4590.1037369820606</v>
      </c>
      <c r="Q61" s="373">
        <v>27021.311524203524</v>
      </c>
      <c r="R61" s="373">
        <v>61182.302244656348</v>
      </c>
      <c r="S61" s="374">
        <v>4927.9841310305646</v>
      </c>
      <c r="T61" s="373">
        <v>2674.8929450319438</v>
      </c>
      <c r="U61" s="373">
        <v>10500.714814367291</v>
      </c>
      <c r="V61" s="376">
        <v>5626.3044059316853</v>
      </c>
    </row>
    <row r="62" spans="1:22" x14ac:dyDescent="0.25">
      <c r="A62" s="370">
        <v>42125</v>
      </c>
      <c r="B62" s="18">
        <v>3243852615.9879198</v>
      </c>
      <c r="C62" s="49">
        <v>874634256.91891003</v>
      </c>
      <c r="D62" s="49">
        <v>587011130.38843703</v>
      </c>
      <c r="E62" s="18">
        <v>325718589.93285602</v>
      </c>
      <c r="F62" s="49">
        <v>568756834.07277906</v>
      </c>
      <c r="G62" s="49">
        <v>508911223.14081198</v>
      </c>
      <c r="H62" s="371">
        <v>6108884650.44172</v>
      </c>
      <c r="I62" s="377">
        <v>698658.38095136103</v>
      </c>
      <c r="J62" s="49">
        <v>28200.190476148498</v>
      </c>
      <c r="K62" s="49">
        <v>8680.9047619037901</v>
      </c>
      <c r="L62" s="18">
        <v>64702.666666621</v>
      </c>
      <c r="M62" s="49">
        <v>221269.619047769</v>
      </c>
      <c r="N62" s="49">
        <v>54294.333333322102</v>
      </c>
      <c r="O62" s="371">
        <v>1075806.0952371201</v>
      </c>
      <c r="P62" s="372">
        <v>4642.9738831312316</v>
      </c>
      <c r="Q62" s="373">
        <v>31015.189690249394</v>
      </c>
      <c r="R62" s="373">
        <v>67620.961926058604</v>
      </c>
      <c r="S62" s="374">
        <v>5034.0829321782603</v>
      </c>
      <c r="T62" s="373">
        <v>2570.424428443529</v>
      </c>
      <c r="U62" s="373">
        <v>9373.1922264616423</v>
      </c>
      <c r="V62" s="376">
        <v>5678.42539421126</v>
      </c>
    </row>
    <row r="63" spans="1:22" x14ac:dyDescent="0.25">
      <c r="A63" s="370">
        <v>42156</v>
      </c>
      <c r="B63" s="18">
        <v>3022266097.9296999</v>
      </c>
      <c r="C63" s="49">
        <v>910332906.65890503</v>
      </c>
      <c r="D63" s="49">
        <v>491877509.00198799</v>
      </c>
      <c r="E63" s="18">
        <v>303048486.55154598</v>
      </c>
      <c r="F63" s="49">
        <v>558352300.32172203</v>
      </c>
      <c r="G63" s="49">
        <v>523975744.07311898</v>
      </c>
      <c r="H63" s="371">
        <v>5809853044.5369797</v>
      </c>
      <c r="I63" s="377">
        <v>716512.90476086596</v>
      </c>
      <c r="J63" s="49">
        <v>29337.047619003501</v>
      </c>
      <c r="K63" s="49">
        <v>9189.9999999984193</v>
      </c>
      <c r="L63" s="18">
        <v>68206.809523772303</v>
      </c>
      <c r="M63" s="49">
        <v>211073.57142873001</v>
      </c>
      <c r="N63" s="49">
        <v>49954.047619035999</v>
      </c>
      <c r="O63" s="371">
        <v>1084274.3809514099</v>
      </c>
      <c r="P63" s="372">
        <v>4218.0204680868546</v>
      </c>
      <c r="Q63" s="373">
        <v>31030.147221400137</v>
      </c>
      <c r="R63" s="373">
        <v>53523.123939289726</v>
      </c>
      <c r="S63" s="374">
        <v>4443.0825700170544</v>
      </c>
      <c r="T63" s="373">
        <v>2645.297071264331</v>
      </c>
      <c r="U63" s="373">
        <v>10489.15491431464</v>
      </c>
      <c r="V63" s="376">
        <v>5358.2867460532016</v>
      </c>
    </row>
    <row r="64" spans="1:22" x14ac:dyDescent="0.25">
      <c r="A64" s="370">
        <v>42186</v>
      </c>
      <c r="B64" s="18">
        <v>2707263952.63908</v>
      </c>
      <c r="C64" s="49">
        <v>669055718.42634404</v>
      </c>
      <c r="D64" s="49">
        <v>383022511.97768599</v>
      </c>
      <c r="E64" s="18">
        <v>261381395.99204201</v>
      </c>
      <c r="F64" s="49">
        <v>498065904.01706499</v>
      </c>
      <c r="G64" s="49">
        <v>311775142.82852399</v>
      </c>
      <c r="H64" s="371">
        <v>4830564022.26367</v>
      </c>
      <c r="I64" s="377">
        <v>642182.54347899102</v>
      </c>
      <c r="J64" s="49">
        <v>26987.826086957699</v>
      </c>
      <c r="K64" s="49">
        <v>8458.8260869575497</v>
      </c>
      <c r="L64" s="18">
        <v>60548.391304313001</v>
      </c>
      <c r="M64" s="49">
        <v>183087.739130359</v>
      </c>
      <c r="N64" s="49">
        <v>48642.130434778803</v>
      </c>
      <c r="O64" s="371">
        <v>969907.23913552903</v>
      </c>
      <c r="P64" s="372">
        <v>4215.7233642207348</v>
      </c>
      <c r="Q64" s="373">
        <v>24791.019338518563</v>
      </c>
      <c r="R64" s="373">
        <v>45280.811786432008</v>
      </c>
      <c r="S64" s="374">
        <v>4316.9007526286368</v>
      </c>
      <c r="T64" s="373">
        <v>2720.3673297994064</v>
      </c>
      <c r="U64" s="373">
        <v>6409.5700587490473</v>
      </c>
      <c r="V64" s="376">
        <v>4980.4391877403814</v>
      </c>
    </row>
    <row r="65" spans="1:22" x14ac:dyDescent="0.25">
      <c r="A65" s="370">
        <v>42217</v>
      </c>
      <c r="B65" s="18">
        <v>3605206786.12187</v>
      </c>
      <c r="C65" s="49">
        <v>853820074.53707397</v>
      </c>
      <c r="D65" s="49">
        <v>617572421.19695997</v>
      </c>
      <c r="E65" s="18">
        <v>314457238.103957</v>
      </c>
      <c r="F65" s="49">
        <v>655923932.85240602</v>
      </c>
      <c r="G65" s="49">
        <v>398754127.50896001</v>
      </c>
      <c r="H65" s="371">
        <v>6445732794.5324001</v>
      </c>
      <c r="I65" s="377">
        <v>762214.52380857698</v>
      </c>
      <c r="J65" s="49">
        <v>30537.904761861399</v>
      </c>
      <c r="K65" s="49">
        <v>10419.5714285704</v>
      </c>
      <c r="L65" s="18">
        <v>69919.857142833003</v>
      </c>
      <c r="M65" s="49">
        <v>221870.80952394201</v>
      </c>
      <c r="N65" s="49">
        <v>46917.952380943403</v>
      </c>
      <c r="O65" s="371">
        <v>1141880.11904499</v>
      </c>
      <c r="P65" s="372">
        <v>4729.9109023895799</v>
      </c>
      <c r="Q65" s="373">
        <v>27959.35350494002</v>
      </c>
      <c r="R65" s="373">
        <v>59270.424453694926</v>
      </c>
      <c r="S65" s="374">
        <v>4497.395317349984</v>
      </c>
      <c r="T65" s="373">
        <v>2956.3327156906844</v>
      </c>
      <c r="U65" s="373">
        <v>8498.9669683650009</v>
      </c>
      <c r="V65" s="376">
        <v>5644.8419470892268</v>
      </c>
    </row>
    <row r="66" spans="1:22" x14ac:dyDescent="0.25">
      <c r="A66" s="370">
        <v>42248</v>
      </c>
      <c r="B66" s="18">
        <v>3135881505.0296202</v>
      </c>
      <c r="C66" s="49">
        <v>911007061.58824098</v>
      </c>
      <c r="D66" s="49">
        <v>612505127.66225898</v>
      </c>
      <c r="E66" s="18">
        <v>268878850.90784103</v>
      </c>
      <c r="F66" s="49">
        <v>561887314.82454002</v>
      </c>
      <c r="G66" s="49">
        <v>408025537.62734097</v>
      </c>
      <c r="H66" s="371">
        <v>5898157003.1238699</v>
      </c>
      <c r="I66" s="377">
        <v>741500.06818022404</v>
      </c>
      <c r="J66" s="49">
        <v>29475.863636394999</v>
      </c>
      <c r="K66" s="49">
        <v>14967.090909094901</v>
      </c>
      <c r="L66" s="18">
        <v>77310.318181821305</v>
      </c>
      <c r="M66" s="49">
        <v>218417.363636336</v>
      </c>
      <c r="N66" s="49">
        <v>49128.318181825598</v>
      </c>
      <c r="O66" s="371">
        <v>1130798.7727241199</v>
      </c>
      <c r="P66" s="372">
        <v>4229.1048100988628</v>
      </c>
      <c r="Q66" s="373">
        <v>30906.882757572028</v>
      </c>
      <c r="R66" s="373">
        <v>40923.458765795578</v>
      </c>
      <c r="S66" s="374">
        <v>3477.9167545977712</v>
      </c>
      <c r="T66" s="373">
        <v>2572.5395887484478</v>
      </c>
      <c r="U66" s="373">
        <v>8305.3023740243734</v>
      </c>
      <c r="V66" s="376">
        <v>5215.9209449043492</v>
      </c>
    </row>
    <row r="67" spans="1:22" x14ac:dyDescent="0.25">
      <c r="A67" s="370">
        <v>42278</v>
      </c>
      <c r="B67" s="18">
        <v>2805618553.3750801</v>
      </c>
      <c r="C67" s="49">
        <v>679394878.16177106</v>
      </c>
      <c r="D67" s="49">
        <v>492101950.917629</v>
      </c>
      <c r="E67" s="18">
        <v>272841410.52929503</v>
      </c>
      <c r="F67" s="49">
        <v>501368988.03588998</v>
      </c>
      <c r="G67" s="49">
        <v>391276003.49687397</v>
      </c>
      <c r="H67" s="371">
        <v>5142601784.5165701</v>
      </c>
      <c r="I67" s="377">
        <v>677220.49999842804</v>
      </c>
      <c r="J67" s="49">
        <v>26744.363636395999</v>
      </c>
      <c r="K67" s="49">
        <v>13659.0909090921</v>
      </c>
      <c r="L67" s="18">
        <v>69598.386363665602</v>
      </c>
      <c r="M67" s="49">
        <v>187398.36363631801</v>
      </c>
      <c r="N67" s="49">
        <v>38399.522727278701</v>
      </c>
      <c r="O67" s="371">
        <v>1013021.90908823</v>
      </c>
      <c r="P67" s="372">
        <v>4142.8435101737059</v>
      </c>
      <c r="Q67" s="373">
        <v>25403.291975778884</v>
      </c>
      <c r="R67" s="373">
        <v>36027.430682818282</v>
      </c>
      <c r="S67" s="374">
        <v>3920.2260969621284</v>
      </c>
      <c r="T67" s="373">
        <v>2675.4181749894647</v>
      </c>
      <c r="U67" s="373">
        <v>10189.605904109709</v>
      </c>
      <c r="V67" s="376">
        <v>5076.4961136380225</v>
      </c>
    </row>
    <row r="68" spans="1:22" x14ac:dyDescent="0.25">
      <c r="A68" s="370">
        <v>42309</v>
      </c>
      <c r="B68" s="18">
        <v>2913294461.38515</v>
      </c>
      <c r="C68" s="49">
        <v>821050576.64852202</v>
      </c>
      <c r="D68" s="49">
        <v>608123421.67148602</v>
      </c>
      <c r="E68" s="18">
        <v>286270581.84263998</v>
      </c>
      <c r="F68" s="49">
        <v>513449575.17088598</v>
      </c>
      <c r="G68" s="49">
        <v>517958221.16160798</v>
      </c>
      <c r="H68" s="371">
        <v>5660135201.1269703</v>
      </c>
      <c r="I68" s="377">
        <v>735837.83333235397</v>
      </c>
      <c r="J68" s="49">
        <v>28966.142857102099</v>
      </c>
      <c r="K68" s="49">
        <v>11724.976190475099</v>
      </c>
      <c r="L68" s="18">
        <v>77152.190476197007</v>
      </c>
      <c r="M68" s="49">
        <v>199525.11904778099</v>
      </c>
      <c r="N68" s="49">
        <v>51017.238095228597</v>
      </c>
      <c r="O68" s="371">
        <v>1104226.40475938</v>
      </c>
      <c r="P68" s="372">
        <v>3959.1528587105277</v>
      </c>
      <c r="Q68" s="373">
        <v>28345.181500311897</v>
      </c>
      <c r="R68" s="373">
        <v>51865.642351197363</v>
      </c>
      <c r="S68" s="374">
        <v>3710.4660292303715</v>
      </c>
      <c r="T68" s="373">
        <v>2573.3580695066689</v>
      </c>
      <c r="U68" s="373">
        <v>10152.611950391924</v>
      </c>
      <c r="V68" s="376">
        <v>5125.8828594669949</v>
      </c>
    </row>
    <row r="69" spans="1:22" x14ac:dyDescent="0.25">
      <c r="A69" s="370">
        <v>42339</v>
      </c>
      <c r="B69" s="18">
        <v>2700193611.9790602</v>
      </c>
      <c r="C69" s="49">
        <v>858744458.07128096</v>
      </c>
      <c r="D69" s="49">
        <v>431122490.90870398</v>
      </c>
      <c r="E69" s="18">
        <v>246696109.80742499</v>
      </c>
      <c r="F69" s="49">
        <v>454044294.39297402</v>
      </c>
      <c r="G69" s="49">
        <v>400031871.31232703</v>
      </c>
      <c r="H69" s="371">
        <v>5090720161.7259102</v>
      </c>
      <c r="I69" s="377">
        <v>755591.33333227504</v>
      </c>
      <c r="J69" s="49">
        <v>28356.7142856713</v>
      </c>
      <c r="K69" s="49">
        <v>12009.928571427599</v>
      </c>
      <c r="L69" s="18">
        <v>75975.214285726499</v>
      </c>
      <c r="M69" s="49">
        <v>191977.333333485</v>
      </c>
      <c r="N69" s="49">
        <v>57237.238095227003</v>
      </c>
      <c r="O69" s="371">
        <v>1121136.09523528</v>
      </c>
      <c r="P69" s="372">
        <v>3573.6164416693177</v>
      </c>
      <c r="Q69" s="373">
        <v>30283.637568870457</v>
      </c>
      <c r="R69" s="373">
        <v>35897.173604710057</v>
      </c>
      <c r="S69" s="374">
        <v>3247.0604015627227</v>
      </c>
      <c r="T69" s="373">
        <v>2365.0932456919322</v>
      </c>
      <c r="U69" s="373">
        <v>6989.0142261369101</v>
      </c>
      <c r="V69" s="376">
        <v>4540.6799258011397</v>
      </c>
    </row>
    <row r="70" spans="1:22" x14ac:dyDescent="0.25">
      <c r="A70" s="370">
        <v>42370</v>
      </c>
      <c r="B70" s="18">
        <v>2864351190.5570402</v>
      </c>
      <c r="C70" s="49">
        <v>779321600.648242</v>
      </c>
      <c r="D70" s="49">
        <v>323270070.226484</v>
      </c>
      <c r="E70" s="18">
        <v>237843041.01934099</v>
      </c>
      <c r="F70" s="49">
        <v>478178075.36589599</v>
      </c>
      <c r="G70" s="49">
        <v>340201849.99752897</v>
      </c>
      <c r="H70" s="371">
        <v>5022778237.9079304</v>
      </c>
      <c r="I70" s="377">
        <v>826019.78947394795</v>
      </c>
      <c r="J70" s="49">
        <v>29183.815789439101</v>
      </c>
      <c r="K70" s="49">
        <v>13368.684210523799</v>
      </c>
      <c r="L70" s="18">
        <v>70564.526315772295</v>
      </c>
      <c r="M70" s="49">
        <v>193897.47368428</v>
      </c>
      <c r="N70" s="49">
        <v>49717.578947361399</v>
      </c>
      <c r="O70" s="371">
        <v>1182761.23684068</v>
      </c>
      <c r="P70" s="372">
        <v>3467.6544400724429</v>
      </c>
      <c r="Q70" s="373">
        <v>26703.896648438247</v>
      </c>
      <c r="R70" s="373">
        <v>24181.14341963486</v>
      </c>
      <c r="S70" s="374">
        <v>3370.5751804384931</v>
      </c>
      <c r="T70" s="373">
        <v>2466.1387602424634</v>
      </c>
      <c r="U70" s="373">
        <v>6842.6873794019311</v>
      </c>
      <c r="V70" s="376">
        <v>4246.6544231061125</v>
      </c>
    </row>
    <row r="71" spans="1:22" x14ac:dyDescent="0.25">
      <c r="A71" s="370">
        <v>42401</v>
      </c>
      <c r="B71" s="18">
        <v>3266095639.5225301</v>
      </c>
      <c r="C71" s="49">
        <v>795389180.11438406</v>
      </c>
      <c r="D71" s="49">
        <v>615258607.97302198</v>
      </c>
      <c r="E71" s="18">
        <v>340267405.69171399</v>
      </c>
      <c r="F71" s="49">
        <v>543283938.98086596</v>
      </c>
      <c r="G71" s="49">
        <v>486543863.95721799</v>
      </c>
      <c r="H71" s="371">
        <v>6046838527.7090502</v>
      </c>
      <c r="I71" s="377">
        <v>901244.02380813903</v>
      </c>
      <c r="J71" s="49">
        <v>30986.142857096202</v>
      </c>
      <c r="K71" s="49">
        <v>14408.6190476175</v>
      </c>
      <c r="L71" s="18">
        <v>93624.880952440304</v>
      </c>
      <c r="M71" s="49">
        <v>237509.166666818</v>
      </c>
      <c r="N71" s="49">
        <v>52083.119047611697</v>
      </c>
      <c r="O71" s="371">
        <v>1329858.5476148501</v>
      </c>
      <c r="P71" s="372">
        <v>3623.9859053066316</v>
      </c>
      <c r="Q71" s="373">
        <v>25669.189733701569</v>
      </c>
      <c r="R71" s="373">
        <v>42700.733910704403</v>
      </c>
      <c r="S71" s="374">
        <v>3634.3694350283181</v>
      </c>
      <c r="T71" s="373">
        <v>2287.4230355201157</v>
      </c>
      <c r="U71" s="373">
        <v>9341.680622323036</v>
      </c>
      <c r="V71" s="376">
        <v>4546.9787283424057</v>
      </c>
    </row>
    <row r="72" spans="1:22" x14ac:dyDescent="0.25">
      <c r="A72" s="370">
        <v>42430</v>
      </c>
      <c r="B72" s="18">
        <v>3007889744.9564099</v>
      </c>
      <c r="C72" s="49">
        <v>981258270.10057795</v>
      </c>
      <c r="D72" s="49">
        <v>545381603.34497702</v>
      </c>
      <c r="E72" s="18">
        <v>348596699.47814</v>
      </c>
      <c r="F72" s="49">
        <v>515885890.47007298</v>
      </c>
      <c r="G72" s="49">
        <v>520828648.94576597</v>
      </c>
      <c r="H72" s="371">
        <v>5919840857.2960701</v>
      </c>
      <c r="I72" s="377">
        <v>838063.14285578602</v>
      </c>
      <c r="J72" s="49">
        <v>31714.1190475695</v>
      </c>
      <c r="K72" s="49">
        <v>15139.3809523789</v>
      </c>
      <c r="L72" s="18">
        <v>101716.33333341</v>
      </c>
      <c r="M72" s="49">
        <v>244140.333333524</v>
      </c>
      <c r="N72" s="49">
        <v>53126.571428562202</v>
      </c>
      <c r="O72" s="371">
        <v>1283905.83332915</v>
      </c>
      <c r="P72" s="372">
        <v>3589.0968008767422</v>
      </c>
      <c r="Q72" s="373">
        <v>30940.738685780376</v>
      </c>
      <c r="R72" s="373">
        <v>36024.035927260251</v>
      </c>
      <c r="S72" s="374">
        <v>3427.1457498914683</v>
      </c>
      <c r="T72" s="373">
        <v>2113.0711317794139</v>
      </c>
      <c r="U72" s="373">
        <v>9803.5434047557446</v>
      </c>
      <c r="V72" s="376">
        <v>4610.8061071317088</v>
      </c>
    </row>
    <row r="73" spans="1:22" x14ac:dyDescent="0.25">
      <c r="A73" s="370">
        <v>42461</v>
      </c>
      <c r="B73" s="18">
        <v>2822787075.4047899</v>
      </c>
      <c r="C73" s="49">
        <v>715208884.48255205</v>
      </c>
      <c r="D73" s="49">
        <v>475752777.75656199</v>
      </c>
      <c r="E73" s="18">
        <v>350294782.01152402</v>
      </c>
      <c r="F73" s="49">
        <v>561637048.88214803</v>
      </c>
      <c r="G73" s="49">
        <v>436855083.08726501</v>
      </c>
      <c r="H73" s="371">
        <v>5362535651.6247797</v>
      </c>
      <c r="I73" s="377">
        <v>798416.27500168304</v>
      </c>
      <c r="J73" s="49">
        <v>32530.5750000275</v>
      </c>
      <c r="K73" s="49">
        <v>12949.2999999984</v>
      </c>
      <c r="L73" s="18">
        <v>101475.949999973</v>
      </c>
      <c r="M73" s="49">
        <v>243210.74999990599</v>
      </c>
      <c r="N73" s="49">
        <v>50832.050000003997</v>
      </c>
      <c r="O73" s="371">
        <v>1239417.00000081</v>
      </c>
      <c r="P73" s="372">
        <v>3535.4828850386798</v>
      </c>
      <c r="Q73" s="373">
        <v>21985.743703637199</v>
      </c>
      <c r="R73" s="373">
        <v>36739.652163176397</v>
      </c>
      <c r="S73" s="374">
        <v>3451.99805482597</v>
      </c>
      <c r="T73" s="373">
        <v>2309.2607908259201</v>
      </c>
      <c r="U73" s="373">
        <v>8594.0874524484207</v>
      </c>
      <c r="V73" s="376">
        <v>4326.6597534334896</v>
      </c>
    </row>
    <row r="74" spans="1:22" x14ac:dyDescent="0.25">
      <c r="A74" s="370">
        <v>42491</v>
      </c>
      <c r="B74" s="18">
        <v>3149588748.1575799</v>
      </c>
      <c r="C74" s="49">
        <v>881426155.30315995</v>
      </c>
      <c r="D74" s="49">
        <v>524320132.24108398</v>
      </c>
      <c r="E74" s="18">
        <v>399810345.90742701</v>
      </c>
      <c r="F74" s="49">
        <v>550969033.331195</v>
      </c>
      <c r="G74" s="49">
        <v>417273906.64425302</v>
      </c>
      <c r="H74" s="371">
        <v>5923388321.5846596</v>
      </c>
      <c r="I74" s="377">
        <v>831415.63636164297</v>
      </c>
      <c r="J74" s="49">
        <v>32737.250000047101</v>
      </c>
      <c r="K74" s="49">
        <v>15027.568181819999</v>
      </c>
      <c r="L74" s="18">
        <v>123867.772727178</v>
      </c>
      <c r="M74" s="49">
        <v>251250.02272723601</v>
      </c>
      <c r="N74" s="49">
        <v>37431.840909096099</v>
      </c>
      <c r="O74" s="371">
        <v>1291733.20454037</v>
      </c>
      <c r="P74" s="372">
        <v>3788.2240968434198</v>
      </c>
      <c r="Q74" s="373">
        <v>26924.257697329202</v>
      </c>
      <c r="R74" s="373">
        <v>34890.550879376096</v>
      </c>
      <c r="S74" s="374">
        <v>3227.7188578179998</v>
      </c>
      <c r="T74" s="373">
        <v>2192.9113770841</v>
      </c>
      <c r="U74" s="373">
        <v>11147.5657223915</v>
      </c>
      <c r="V74" s="376">
        <v>4585.6128036070304</v>
      </c>
    </row>
    <row r="75" spans="1:22" x14ac:dyDescent="0.25">
      <c r="A75" s="370">
        <v>42522</v>
      </c>
      <c r="B75" s="18">
        <v>3104489345.3021102</v>
      </c>
      <c r="C75" s="49">
        <v>942356341.28905797</v>
      </c>
      <c r="D75" s="49">
        <v>502009017.99584103</v>
      </c>
      <c r="E75" s="18">
        <v>401636503.47823799</v>
      </c>
      <c r="F75" s="49">
        <v>534500143.18916398</v>
      </c>
      <c r="G75" s="49">
        <v>461040905.42687899</v>
      </c>
      <c r="H75" s="371">
        <v>5946032256.68153</v>
      </c>
      <c r="I75" s="377">
        <v>850346.02380836802</v>
      </c>
      <c r="J75" s="49">
        <v>35280.785714225298</v>
      </c>
      <c r="K75" s="49">
        <v>22663.952380949599</v>
      </c>
      <c r="L75" s="18">
        <v>134641.64285729901</v>
      </c>
      <c r="M75" s="49">
        <v>262456.28571452003</v>
      </c>
      <c r="N75" s="49">
        <v>33063.761904757499</v>
      </c>
      <c r="O75" s="371">
        <v>1338457.21428146</v>
      </c>
      <c r="P75" s="372">
        <v>3650.8541915658202</v>
      </c>
      <c r="Q75" s="373">
        <v>26710.185791273299</v>
      </c>
      <c r="R75" s="373">
        <v>22150.109105321299</v>
      </c>
      <c r="S75" s="374">
        <v>2983.00358607415</v>
      </c>
      <c r="T75" s="373">
        <v>2036.53016628663</v>
      </c>
      <c r="U75" s="373">
        <v>13943.9942361955</v>
      </c>
      <c r="V75" s="376">
        <v>4442.4522451945604</v>
      </c>
    </row>
    <row r="76" spans="1:22" x14ac:dyDescent="0.25">
      <c r="B76" s="18"/>
      <c r="C76" s="18"/>
      <c r="D76" s="18"/>
      <c r="E76" s="18"/>
      <c r="F76" s="18"/>
      <c r="G76" s="18"/>
      <c r="H76" s="18"/>
      <c r="I76" s="18"/>
      <c r="J76" s="18"/>
      <c r="K76" s="18"/>
      <c r="L76" s="18"/>
      <c r="M76" s="18"/>
      <c r="N76" s="18"/>
      <c r="O76" s="18"/>
      <c r="P76" s="18"/>
      <c r="Q76" s="18"/>
      <c r="R76" s="18"/>
      <c r="S76" s="18"/>
      <c r="T76" s="18"/>
      <c r="U76" s="18"/>
      <c r="V76" s="18"/>
    </row>
  </sheetData>
  <mergeCells count="3">
    <mergeCell ref="B1:H1"/>
    <mergeCell ref="I1:O1"/>
    <mergeCell ref="P1:V1"/>
  </mergeCells>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6:Q50"/>
  <sheetViews>
    <sheetView workbookViewId="0">
      <selection activeCell="F31" sqref="F31"/>
    </sheetView>
  </sheetViews>
  <sheetFormatPr defaultColWidth="11.140625" defaultRowHeight="15.75" customHeight="1" x14ac:dyDescent="0.25"/>
  <cols>
    <col min="1" max="1" width="9.7109375" customWidth="1"/>
    <col min="2" max="2" width="9.28515625" style="394" customWidth="1"/>
    <col min="3" max="3" width="11.140625" style="394" customWidth="1"/>
    <col min="4" max="4" width="9.85546875" style="394" customWidth="1"/>
    <col min="5" max="5" width="8.7109375" style="394" customWidth="1"/>
    <col min="6" max="6" width="11.140625" customWidth="1"/>
    <col min="7" max="7" width="10.5703125" customWidth="1"/>
    <col min="8" max="8" width="8.7109375" customWidth="1"/>
    <col min="9" max="9" width="9.28515625" customWidth="1"/>
    <col min="10" max="10" width="11.85546875" customWidth="1"/>
    <col min="11" max="11" width="11.7109375" customWidth="1"/>
    <col min="12" max="16" width="11.140625" customWidth="1"/>
    <col min="17" max="17" width="11.140625" style="395" customWidth="1"/>
    <col min="257" max="257" width="9.7109375" customWidth="1"/>
    <col min="258" max="258" width="9.28515625" customWidth="1"/>
    <col min="259" max="259" width="11.140625" customWidth="1"/>
    <col min="260" max="260" width="9.85546875" customWidth="1"/>
    <col min="261" max="261" width="8.7109375" customWidth="1"/>
    <col min="262" max="262" width="11.140625" customWidth="1"/>
    <col min="263" max="263" width="10.5703125" customWidth="1"/>
    <col min="264" max="264" width="8.7109375" customWidth="1"/>
    <col min="265" max="265" width="9.28515625" customWidth="1"/>
    <col min="266" max="266" width="11.85546875" customWidth="1"/>
    <col min="267" max="267" width="11.7109375" customWidth="1"/>
    <col min="268" max="273" width="11.140625" customWidth="1"/>
    <col min="513" max="513" width="9.7109375" customWidth="1"/>
    <col min="514" max="514" width="9.28515625" customWidth="1"/>
    <col min="515" max="515" width="11.140625" customWidth="1"/>
    <col min="516" max="516" width="9.85546875" customWidth="1"/>
    <col min="517" max="517" width="8.7109375" customWidth="1"/>
    <col min="518" max="518" width="11.140625" customWidth="1"/>
    <col min="519" max="519" width="10.5703125" customWidth="1"/>
    <col min="520" max="520" width="8.7109375" customWidth="1"/>
    <col min="521" max="521" width="9.28515625" customWidth="1"/>
    <col min="522" max="522" width="11.85546875" customWidth="1"/>
    <col min="523" max="523" width="11.7109375" customWidth="1"/>
    <col min="524" max="529" width="11.140625" customWidth="1"/>
    <col min="769" max="769" width="9.7109375" customWidth="1"/>
    <col min="770" max="770" width="9.28515625" customWidth="1"/>
    <col min="771" max="771" width="11.140625" customWidth="1"/>
    <col min="772" max="772" width="9.85546875" customWidth="1"/>
    <col min="773" max="773" width="8.7109375" customWidth="1"/>
    <col min="774" max="774" width="11.140625" customWidth="1"/>
    <col min="775" max="775" width="10.5703125" customWidth="1"/>
    <col min="776" max="776" width="8.7109375" customWidth="1"/>
    <col min="777" max="777" width="9.28515625" customWidth="1"/>
    <col min="778" max="778" width="11.85546875" customWidth="1"/>
    <col min="779" max="779" width="11.7109375" customWidth="1"/>
    <col min="780" max="785" width="11.140625" customWidth="1"/>
    <col min="1025" max="1025" width="9.7109375" customWidth="1"/>
    <col min="1026" max="1026" width="9.28515625" customWidth="1"/>
    <col min="1027" max="1027" width="11.140625" customWidth="1"/>
    <col min="1028" max="1028" width="9.85546875" customWidth="1"/>
    <col min="1029" max="1029" width="8.7109375" customWidth="1"/>
    <col min="1030" max="1030" width="11.140625" customWidth="1"/>
    <col min="1031" max="1031" width="10.5703125" customWidth="1"/>
    <col min="1032" max="1032" width="8.7109375" customWidth="1"/>
    <col min="1033" max="1033" width="9.28515625" customWidth="1"/>
    <col min="1034" max="1034" width="11.85546875" customWidth="1"/>
    <col min="1035" max="1035" width="11.7109375" customWidth="1"/>
    <col min="1036" max="1041" width="11.140625" customWidth="1"/>
    <col min="1281" max="1281" width="9.7109375" customWidth="1"/>
    <col min="1282" max="1282" width="9.28515625" customWidth="1"/>
    <col min="1283" max="1283" width="11.140625" customWidth="1"/>
    <col min="1284" max="1284" width="9.85546875" customWidth="1"/>
    <col min="1285" max="1285" width="8.7109375" customWidth="1"/>
    <col min="1286" max="1286" width="11.140625" customWidth="1"/>
    <col min="1287" max="1287" width="10.5703125" customWidth="1"/>
    <col min="1288" max="1288" width="8.7109375" customWidth="1"/>
    <col min="1289" max="1289" width="9.28515625" customWidth="1"/>
    <col min="1290" max="1290" width="11.85546875" customWidth="1"/>
    <col min="1291" max="1291" width="11.7109375" customWidth="1"/>
    <col min="1292" max="1297" width="11.140625" customWidth="1"/>
    <col min="1537" max="1537" width="9.7109375" customWidth="1"/>
    <col min="1538" max="1538" width="9.28515625" customWidth="1"/>
    <col min="1539" max="1539" width="11.140625" customWidth="1"/>
    <col min="1540" max="1540" width="9.85546875" customWidth="1"/>
    <col min="1541" max="1541" width="8.7109375" customWidth="1"/>
    <col min="1542" max="1542" width="11.140625" customWidth="1"/>
    <col min="1543" max="1543" width="10.5703125" customWidth="1"/>
    <col min="1544" max="1544" width="8.7109375" customWidth="1"/>
    <col min="1545" max="1545" width="9.28515625" customWidth="1"/>
    <col min="1546" max="1546" width="11.85546875" customWidth="1"/>
    <col min="1547" max="1547" width="11.7109375" customWidth="1"/>
    <col min="1548" max="1553" width="11.140625" customWidth="1"/>
    <col min="1793" max="1793" width="9.7109375" customWidth="1"/>
    <col min="1794" max="1794" width="9.28515625" customWidth="1"/>
    <col min="1795" max="1795" width="11.140625" customWidth="1"/>
    <col min="1796" max="1796" width="9.85546875" customWidth="1"/>
    <col min="1797" max="1797" width="8.7109375" customWidth="1"/>
    <col min="1798" max="1798" width="11.140625" customWidth="1"/>
    <col min="1799" max="1799" width="10.5703125" customWidth="1"/>
    <col min="1800" max="1800" width="8.7109375" customWidth="1"/>
    <col min="1801" max="1801" width="9.28515625" customWidth="1"/>
    <col min="1802" max="1802" width="11.85546875" customWidth="1"/>
    <col min="1803" max="1803" width="11.7109375" customWidth="1"/>
    <col min="1804" max="1809" width="11.140625" customWidth="1"/>
    <col min="2049" max="2049" width="9.7109375" customWidth="1"/>
    <col min="2050" max="2050" width="9.28515625" customWidth="1"/>
    <col min="2051" max="2051" width="11.140625" customWidth="1"/>
    <col min="2052" max="2052" width="9.85546875" customWidth="1"/>
    <col min="2053" max="2053" width="8.7109375" customWidth="1"/>
    <col min="2054" max="2054" width="11.140625" customWidth="1"/>
    <col min="2055" max="2055" width="10.5703125" customWidth="1"/>
    <col min="2056" max="2056" width="8.7109375" customWidth="1"/>
    <col min="2057" max="2057" width="9.28515625" customWidth="1"/>
    <col min="2058" max="2058" width="11.85546875" customWidth="1"/>
    <col min="2059" max="2059" width="11.7109375" customWidth="1"/>
    <col min="2060" max="2065" width="11.140625" customWidth="1"/>
    <col min="2305" max="2305" width="9.7109375" customWidth="1"/>
    <col min="2306" max="2306" width="9.28515625" customWidth="1"/>
    <col min="2307" max="2307" width="11.140625" customWidth="1"/>
    <col min="2308" max="2308" width="9.85546875" customWidth="1"/>
    <col min="2309" max="2309" width="8.7109375" customWidth="1"/>
    <col min="2310" max="2310" width="11.140625" customWidth="1"/>
    <col min="2311" max="2311" width="10.5703125" customWidth="1"/>
    <col min="2312" max="2312" width="8.7109375" customWidth="1"/>
    <col min="2313" max="2313" width="9.28515625" customWidth="1"/>
    <col min="2314" max="2314" width="11.85546875" customWidth="1"/>
    <col min="2315" max="2315" width="11.7109375" customWidth="1"/>
    <col min="2316" max="2321" width="11.140625" customWidth="1"/>
    <col min="2561" max="2561" width="9.7109375" customWidth="1"/>
    <col min="2562" max="2562" width="9.28515625" customWidth="1"/>
    <col min="2563" max="2563" width="11.140625" customWidth="1"/>
    <col min="2564" max="2564" width="9.85546875" customWidth="1"/>
    <col min="2565" max="2565" width="8.7109375" customWidth="1"/>
    <col min="2566" max="2566" width="11.140625" customWidth="1"/>
    <col min="2567" max="2567" width="10.5703125" customWidth="1"/>
    <col min="2568" max="2568" width="8.7109375" customWidth="1"/>
    <col min="2569" max="2569" width="9.28515625" customWidth="1"/>
    <col min="2570" max="2570" width="11.85546875" customWidth="1"/>
    <col min="2571" max="2571" width="11.7109375" customWidth="1"/>
    <col min="2572" max="2577" width="11.140625" customWidth="1"/>
    <col min="2817" max="2817" width="9.7109375" customWidth="1"/>
    <col min="2818" max="2818" width="9.28515625" customWidth="1"/>
    <col min="2819" max="2819" width="11.140625" customWidth="1"/>
    <col min="2820" max="2820" width="9.85546875" customWidth="1"/>
    <col min="2821" max="2821" width="8.7109375" customWidth="1"/>
    <col min="2822" max="2822" width="11.140625" customWidth="1"/>
    <col min="2823" max="2823" width="10.5703125" customWidth="1"/>
    <col min="2824" max="2824" width="8.7109375" customWidth="1"/>
    <col min="2825" max="2825" width="9.28515625" customWidth="1"/>
    <col min="2826" max="2826" width="11.85546875" customWidth="1"/>
    <col min="2827" max="2827" width="11.7109375" customWidth="1"/>
    <col min="2828" max="2833" width="11.140625" customWidth="1"/>
    <col min="3073" max="3073" width="9.7109375" customWidth="1"/>
    <col min="3074" max="3074" width="9.28515625" customWidth="1"/>
    <col min="3075" max="3075" width="11.140625" customWidth="1"/>
    <col min="3076" max="3076" width="9.85546875" customWidth="1"/>
    <col min="3077" max="3077" width="8.7109375" customWidth="1"/>
    <col min="3078" max="3078" width="11.140625" customWidth="1"/>
    <col min="3079" max="3079" width="10.5703125" customWidth="1"/>
    <col min="3080" max="3080" width="8.7109375" customWidth="1"/>
    <col min="3081" max="3081" width="9.28515625" customWidth="1"/>
    <col min="3082" max="3082" width="11.85546875" customWidth="1"/>
    <col min="3083" max="3083" width="11.7109375" customWidth="1"/>
    <col min="3084" max="3089" width="11.140625" customWidth="1"/>
    <col min="3329" max="3329" width="9.7109375" customWidth="1"/>
    <col min="3330" max="3330" width="9.28515625" customWidth="1"/>
    <col min="3331" max="3331" width="11.140625" customWidth="1"/>
    <col min="3332" max="3332" width="9.85546875" customWidth="1"/>
    <col min="3333" max="3333" width="8.7109375" customWidth="1"/>
    <col min="3334" max="3334" width="11.140625" customWidth="1"/>
    <col min="3335" max="3335" width="10.5703125" customWidth="1"/>
    <col min="3336" max="3336" width="8.7109375" customWidth="1"/>
    <col min="3337" max="3337" width="9.28515625" customWidth="1"/>
    <col min="3338" max="3338" width="11.85546875" customWidth="1"/>
    <col min="3339" max="3339" width="11.7109375" customWidth="1"/>
    <col min="3340" max="3345" width="11.140625" customWidth="1"/>
    <col min="3585" max="3585" width="9.7109375" customWidth="1"/>
    <col min="3586" max="3586" width="9.28515625" customWidth="1"/>
    <col min="3587" max="3587" width="11.140625" customWidth="1"/>
    <col min="3588" max="3588" width="9.85546875" customWidth="1"/>
    <col min="3589" max="3589" width="8.7109375" customWidth="1"/>
    <col min="3590" max="3590" width="11.140625" customWidth="1"/>
    <col min="3591" max="3591" width="10.5703125" customWidth="1"/>
    <col min="3592" max="3592" width="8.7109375" customWidth="1"/>
    <col min="3593" max="3593" width="9.28515625" customWidth="1"/>
    <col min="3594" max="3594" width="11.85546875" customWidth="1"/>
    <col min="3595" max="3595" width="11.7109375" customWidth="1"/>
    <col min="3596" max="3601" width="11.140625" customWidth="1"/>
    <col min="3841" max="3841" width="9.7109375" customWidth="1"/>
    <col min="3842" max="3842" width="9.28515625" customWidth="1"/>
    <col min="3843" max="3843" width="11.140625" customWidth="1"/>
    <col min="3844" max="3844" width="9.85546875" customWidth="1"/>
    <col min="3845" max="3845" width="8.7109375" customWidth="1"/>
    <col min="3846" max="3846" width="11.140625" customWidth="1"/>
    <col min="3847" max="3847" width="10.5703125" customWidth="1"/>
    <col min="3848" max="3848" width="8.7109375" customWidth="1"/>
    <col min="3849" max="3849" width="9.28515625" customWidth="1"/>
    <col min="3850" max="3850" width="11.85546875" customWidth="1"/>
    <col min="3851" max="3851" width="11.7109375" customWidth="1"/>
    <col min="3852" max="3857" width="11.140625" customWidth="1"/>
    <col min="4097" max="4097" width="9.7109375" customWidth="1"/>
    <col min="4098" max="4098" width="9.28515625" customWidth="1"/>
    <col min="4099" max="4099" width="11.140625" customWidth="1"/>
    <col min="4100" max="4100" width="9.85546875" customWidth="1"/>
    <col min="4101" max="4101" width="8.7109375" customWidth="1"/>
    <col min="4102" max="4102" width="11.140625" customWidth="1"/>
    <col min="4103" max="4103" width="10.5703125" customWidth="1"/>
    <col min="4104" max="4104" width="8.7109375" customWidth="1"/>
    <col min="4105" max="4105" width="9.28515625" customWidth="1"/>
    <col min="4106" max="4106" width="11.85546875" customWidth="1"/>
    <col min="4107" max="4107" width="11.7109375" customWidth="1"/>
    <col min="4108" max="4113" width="11.140625" customWidth="1"/>
    <col min="4353" max="4353" width="9.7109375" customWidth="1"/>
    <col min="4354" max="4354" width="9.28515625" customWidth="1"/>
    <col min="4355" max="4355" width="11.140625" customWidth="1"/>
    <col min="4356" max="4356" width="9.85546875" customWidth="1"/>
    <col min="4357" max="4357" width="8.7109375" customWidth="1"/>
    <col min="4358" max="4358" width="11.140625" customWidth="1"/>
    <col min="4359" max="4359" width="10.5703125" customWidth="1"/>
    <col min="4360" max="4360" width="8.7109375" customWidth="1"/>
    <col min="4361" max="4361" width="9.28515625" customWidth="1"/>
    <col min="4362" max="4362" width="11.85546875" customWidth="1"/>
    <col min="4363" max="4363" width="11.7109375" customWidth="1"/>
    <col min="4364" max="4369" width="11.140625" customWidth="1"/>
    <col min="4609" max="4609" width="9.7109375" customWidth="1"/>
    <col min="4610" max="4610" width="9.28515625" customWidth="1"/>
    <col min="4611" max="4611" width="11.140625" customWidth="1"/>
    <col min="4612" max="4612" width="9.85546875" customWidth="1"/>
    <col min="4613" max="4613" width="8.7109375" customWidth="1"/>
    <col min="4614" max="4614" width="11.140625" customWidth="1"/>
    <col min="4615" max="4615" width="10.5703125" customWidth="1"/>
    <col min="4616" max="4616" width="8.7109375" customWidth="1"/>
    <col min="4617" max="4617" width="9.28515625" customWidth="1"/>
    <col min="4618" max="4618" width="11.85546875" customWidth="1"/>
    <col min="4619" max="4619" width="11.7109375" customWidth="1"/>
    <col min="4620" max="4625" width="11.140625" customWidth="1"/>
    <col min="4865" max="4865" width="9.7109375" customWidth="1"/>
    <col min="4866" max="4866" width="9.28515625" customWidth="1"/>
    <col min="4867" max="4867" width="11.140625" customWidth="1"/>
    <col min="4868" max="4868" width="9.85546875" customWidth="1"/>
    <col min="4869" max="4869" width="8.7109375" customWidth="1"/>
    <col min="4870" max="4870" width="11.140625" customWidth="1"/>
    <col min="4871" max="4871" width="10.5703125" customWidth="1"/>
    <col min="4872" max="4872" width="8.7109375" customWidth="1"/>
    <col min="4873" max="4873" width="9.28515625" customWidth="1"/>
    <col min="4874" max="4874" width="11.85546875" customWidth="1"/>
    <col min="4875" max="4875" width="11.7109375" customWidth="1"/>
    <col min="4876" max="4881" width="11.140625" customWidth="1"/>
    <col min="5121" max="5121" width="9.7109375" customWidth="1"/>
    <col min="5122" max="5122" width="9.28515625" customWidth="1"/>
    <col min="5123" max="5123" width="11.140625" customWidth="1"/>
    <col min="5124" max="5124" width="9.85546875" customWidth="1"/>
    <col min="5125" max="5125" width="8.7109375" customWidth="1"/>
    <col min="5126" max="5126" width="11.140625" customWidth="1"/>
    <col min="5127" max="5127" width="10.5703125" customWidth="1"/>
    <col min="5128" max="5128" width="8.7109375" customWidth="1"/>
    <col min="5129" max="5129" width="9.28515625" customWidth="1"/>
    <col min="5130" max="5130" width="11.85546875" customWidth="1"/>
    <col min="5131" max="5131" width="11.7109375" customWidth="1"/>
    <col min="5132" max="5137" width="11.140625" customWidth="1"/>
    <col min="5377" max="5377" width="9.7109375" customWidth="1"/>
    <col min="5378" max="5378" width="9.28515625" customWidth="1"/>
    <col min="5379" max="5379" width="11.140625" customWidth="1"/>
    <col min="5380" max="5380" width="9.85546875" customWidth="1"/>
    <col min="5381" max="5381" width="8.7109375" customWidth="1"/>
    <col min="5382" max="5382" width="11.140625" customWidth="1"/>
    <col min="5383" max="5383" width="10.5703125" customWidth="1"/>
    <col min="5384" max="5384" width="8.7109375" customWidth="1"/>
    <col min="5385" max="5385" width="9.28515625" customWidth="1"/>
    <col min="5386" max="5386" width="11.85546875" customWidth="1"/>
    <col min="5387" max="5387" width="11.7109375" customWidth="1"/>
    <col min="5388" max="5393" width="11.140625" customWidth="1"/>
    <col min="5633" max="5633" width="9.7109375" customWidth="1"/>
    <col min="5634" max="5634" width="9.28515625" customWidth="1"/>
    <col min="5635" max="5635" width="11.140625" customWidth="1"/>
    <col min="5636" max="5636" width="9.85546875" customWidth="1"/>
    <col min="5637" max="5637" width="8.7109375" customWidth="1"/>
    <col min="5638" max="5638" width="11.140625" customWidth="1"/>
    <col min="5639" max="5639" width="10.5703125" customWidth="1"/>
    <col min="5640" max="5640" width="8.7109375" customWidth="1"/>
    <col min="5641" max="5641" width="9.28515625" customWidth="1"/>
    <col min="5642" max="5642" width="11.85546875" customWidth="1"/>
    <col min="5643" max="5643" width="11.7109375" customWidth="1"/>
    <col min="5644" max="5649" width="11.140625" customWidth="1"/>
    <col min="5889" max="5889" width="9.7109375" customWidth="1"/>
    <col min="5890" max="5890" width="9.28515625" customWidth="1"/>
    <col min="5891" max="5891" width="11.140625" customWidth="1"/>
    <col min="5892" max="5892" width="9.85546875" customWidth="1"/>
    <col min="5893" max="5893" width="8.7109375" customWidth="1"/>
    <col min="5894" max="5894" width="11.140625" customWidth="1"/>
    <col min="5895" max="5895" width="10.5703125" customWidth="1"/>
    <col min="5896" max="5896" width="8.7109375" customWidth="1"/>
    <col min="5897" max="5897" width="9.28515625" customWidth="1"/>
    <col min="5898" max="5898" width="11.85546875" customWidth="1"/>
    <col min="5899" max="5899" width="11.7109375" customWidth="1"/>
    <col min="5900" max="5905" width="11.140625" customWidth="1"/>
    <col min="6145" max="6145" width="9.7109375" customWidth="1"/>
    <col min="6146" max="6146" width="9.28515625" customWidth="1"/>
    <col min="6147" max="6147" width="11.140625" customWidth="1"/>
    <col min="6148" max="6148" width="9.85546875" customWidth="1"/>
    <col min="6149" max="6149" width="8.7109375" customWidth="1"/>
    <col min="6150" max="6150" width="11.140625" customWidth="1"/>
    <col min="6151" max="6151" width="10.5703125" customWidth="1"/>
    <col min="6152" max="6152" width="8.7109375" customWidth="1"/>
    <col min="6153" max="6153" width="9.28515625" customWidth="1"/>
    <col min="6154" max="6154" width="11.85546875" customWidth="1"/>
    <col min="6155" max="6155" width="11.7109375" customWidth="1"/>
    <col min="6156" max="6161" width="11.140625" customWidth="1"/>
    <col min="6401" max="6401" width="9.7109375" customWidth="1"/>
    <col min="6402" max="6402" width="9.28515625" customWidth="1"/>
    <col min="6403" max="6403" width="11.140625" customWidth="1"/>
    <col min="6404" max="6404" width="9.85546875" customWidth="1"/>
    <col min="6405" max="6405" width="8.7109375" customWidth="1"/>
    <col min="6406" max="6406" width="11.140625" customWidth="1"/>
    <col min="6407" max="6407" width="10.5703125" customWidth="1"/>
    <col min="6408" max="6408" width="8.7109375" customWidth="1"/>
    <col min="6409" max="6409" width="9.28515625" customWidth="1"/>
    <col min="6410" max="6410" width="11.85546875" customWidth="1"/>
    <col min="6411" max="6411" width="11.7109375" customWidth="1"/>
    <col min="6412" max="6417" width="11.140625" customWidth="1"/>
    <col min="6657" max="6657" width="9.7109375" customWidth="1"/>
    <col min="6658" max="6658" width="9.28515625" customWidth="1"/>
    <col min="6659" max="6659" width="11.140625" customWidth="1"/>
    <col min="6660" max="6660" width="9.85546875" customWidth="1"/>
    <col min="6661" max="6661" width="8.7109375" customWidth="1"/>
    <col min="6662" max="6662" width="11.140625" customWidth="1"/>
    <col min="6663" max="6663" width="10.5703125" customWidth="1"/>
    <col min="6664" max="6664" width="8.7109375" customWidth="1"/>
    <col min="6665" max="6665" width="9.28515625" customWidth="1"/>
    <col min="6666" max="6666" width="11.85546875" customWidth="1"/>
    <col min="6667" max="6667" width="11.7109375" customWidth="1"/>
    <col min="6668" max="6673" width="11.140625" customWidth="1"/>
    <col min="6913" max="6913" width="9.7109375" customWidth="1"/>
    <col min="6914" max="6914" width="9.28515625" customWidth="1"/>
    <col min="6915" max="6915" width="11.140625" customWidth="1"/>
    <col min="6916" max="6916" width="9.85546875" customWidth="1"/>
    <col min="6917" max="6917" width="8.7109375" customWidth="1"/>
    <col min="6918" max="6918" width="11.140625" customWidth="1"/>
    <col min="6919" max="6919" width="10.5703125" customWidth="1"/>
    <col min="6920" max="6920" width="8.7109375" customWidth="1"/>
    <col min="6921" max="6921" width="9.28515625" customWidth="1"/>
    <col min="6922" max="6922" width="11.85546875" customWidth="1"/>
    <col min="6923" max="6923" width="11.7109375" customWidth="1"/>
    <col min="6924" max="6929" width="11.140625" customWidth="1"/>
    <col min="7169" max="7169" width="9.7109375" customWidth="1"/>
    <col min="7170" max="7170" width="9.28515625" customWidth="1"/>
    <col min="7171" max="7171" width="11.140625" customWidth="1"/>
    <col min="7172" max="7172" width="9.85546875" customWidth="1"/>
    <col min="7173" max="7173" width="8.7109375" customWidth="1"/>
    <col min="7174" max="7174" width="11.140625" customWidth="1"/>
    <col min="7175" max="7175" width="10.5703125" customWidth="1"/>
    <col min="7176" max="7176" width="8.7109375" customWidth="1"/>
    <col min="7177" max="7177" width="9.28515625" customWidth="1"/>
    <col min="7178" max="7178" width="11.85546875" customWidth="1"/>
    <col min="7179" max="7179" width="11.7109375" customWidth="1"/>
    <col min="7180" max="7185" width="11.140625" customWidth="1"/>
    <col min="7425" max="7425" width="9.7109375" customWidth="1"/>
    <col min="7426" max="7426" width="9.28515625" customWidth="1"/>
    <col min="7427" max="7427" width="11.140625" customWidth="1"/>
    <col min="7428" max="7428" width="9.85546875" customWidth="1"/>
    <col min="7429" max="7429" width="8.7109375" customWidth="1"/>
    <col min="7430" max="7430" width="11.140625" customWidth="1"/>
    <col min="7431" max="7431" width="10.5703125" customWidth="1"/>
    <col min="7432" max="7432" width="8.7109375" customWidth="1"/>
    <col min="7433" max="7433" width="9.28515625" customWidth="1"/>
    <col min="7434" max="7434" width="11.85546875" customWidth="1"/>
    <col min="7435" max="7435" width="11.7109375" customWidth="1"/>
    <col min="7436" max="7441" width="11.140625" customWidth="1"/>
    <col min="7681" max="7681" width="9.7109375" customWidth="1"/>
    <col min="7682" max="7682" width="9.28515625" customWidth="1"/>
    <col min="7683" max="7683" width="11.140625" customWidth="1"/>
    <col min="7684" max="7684" width="9.85546875" customWidth="1"/>
    <col min="7685" max="7685" width="8.7109375" customWidth="1"/>
    <col min="7686" max="7686" width="11.140625" customWidth="1"/>
    <col min="7687" max="7687" width="10.5703125" customWidth="1"/>
    <col min="7688" max="7688" width="8.7109375" customWidth="1"/>
    <col min="7689" max="7689" width="9.28515625" customWidth="1"/>
    <col min="7690" max="7690" width="11.85546875" customWidth="1"/>
    <col min="7691" max="7691" width="11.7109375" customWidth="1"/>
    <col min="7692" max="7697" width="11.140625" customWidth="1"/>
    <col min="7937" max="7937" width="9.7109375" customWidth="1"/>
    <col min="7938" max="7938" width="9.28515625" customWidth="1"/>
    <col min="7939" max="7939" width="11.140625" customWidth="1"/>
    <col min="7940" max="7940" width="9.85546875" customWidth="1"/>
    <col min="7941" max="7941" width="8.7109375" customWidth="1"/>
    <col min="7942" max="7942" width="11.140625" customWidth="1"/>
    <col min="7943" max="7943" width="10.5703125" customWidth="1"/>
    <col min="7944" max="7944" width="8.7109375" customWidth="1"/>
    <col min="7945" max="7945" width="9.28515625" customWidth="1"/>
    <col min="7946" max="7946" width="11.85546875" customWidth="1"/>
    <col min="7947" max="7947" width="11.7109375" customWidth="1"/>
    <col min="7948" max="7953" width="11.140625" customWidth="1"/>
    <col min="8193" max="8193" width="9.7109375" customWidth="1"/>
    <col min="8194" max="8194" width="9.28515625" customWidth="1"/>
    <col min="8195" max="8195" width="11.140625" customWidth="1"/>
    <col min="8196" max="8196" width="9.85546875" customWidth="1"/>
    <col min="8197" max="8197" width="8.7109375" customWidth="1"/>
    <col min="8198" max="8198" width="11.140625" customWidth="1"/>
    <col min="8199" max="8199" width="10.5703125" customWidth="1"/>
    <col min="8200" max="8200" width="8.7109375" customWidth="1"/>
    <col min="8201" max="8201" width="9.28515625" customWidth="1"/>
    <col min="8202" max="8202" width="11.85546875" customWidth="1"/>
    <col min="8203" max="8203" width="11.7109375" customWidth="1"/>
    <col min="8204" max="8209" width="11.140625" customWidth="1"/>
    <col min="8449" max="8449" width="9.7109375" customWidth="1"/>
    <col min="8450" max="8450" width="9.28515625" customWidth="1"/>
    <col min="8451" max="8451" width="11.140625" customWidth="1"/>
    <col min="8452" max="8452" width="9.85546875" customWidth="1"/>
    <col min="8453" max="8453" width="8.7109375" customWidth="1"/>
    <col min="8454" max="8454" width="11.140625" customWidth="1"/>
    <col min="8455" max="8455" width="10.5703125" customWidth="1"/>
    <col min="8456" max="8456" width="8.7109375" customWidth="1"/>
    <col min="8457" max="8457" width="9.28515625" customWidth="1"/>
    <col min="8458" max="8458" width="11.85546875" customWidth="1"/>
    <col min="8459" max="8459" width="11.7109375" customWidth="1"/>
    <col min="8460" max="8465" width="11.140625" customWidth="1"/>
    <col min="8705" max="8705" width="9.7109375" customWidth="1"/>
    <col min="8706" max="8706" width="9.28515625" customWidth="1"/>
    <col min="8707" max="8707" width="11.140625" customWidth="1"/>
    <col min="8708" max="8708" width="9.85546875" customWidth="1"/>
    <col min="8709" max="8709" width="8.7109375" customWidth="1"/>
    <col min="8710" max="8710" width="11.140625" customWidth="1"/>
    <col min="8711" max="8711" width="10.5703125" customWidth="1"/>
    <col min="8712" max="8712" width="8.7109375" customWidth="1"/>
    <col min="8713" max="8713" width="9.28515625" customWidth="1"/>
    <col min="8714" max="8714" width="11.85546875" customWidth="1"/>
    <col min="8715" max="8715" width="11.7109375" customWidth="1"/>
    <col min="8716" max="8721" width="11.140625" customWidth="1"/>
    <col min="8961" max="8961" width="9.7109375" customWidth="1"/>
    <col min="8962" max="8962" width="9.28515625" customWidth="1"/>
    <col min="8963" max="8963" width="11.140625" customWidth="1"/>
    <col min="8964" max="8964" width="9.85546875" customWidth="1"/>
    <col min="8965" max="8965" width="8.7109375" customWidth="1"/>
    <col min="8966" max="8966" width="11.140625" customWidth="1"/>
    <col min="8967" max="8967" width="10.5703125" customWidth="1"/>
    <col min="8968" max="8968" width="8.7109375" customWidth="1"/>
    <col min="8969" max="8969" width="9.28515625" customWidth="1"/>
    <col min="8970" max="8970" width="11.85546875" customWidth="1"/>
    <col min="8971" max="8971" width="11.7109375" customWidth="1"/>
    <col min="8972" max="8977" width="11.140625" customWidth="1"/>
    <col min="9217" max="9217" width="9.7109375" customWidth="1"/>
    <col min="9218" max="9218" width="9.28515625" customWidth="1"/>
    <col min="9219" max="9219" width="11.140625" customWidth="1"/>
    <col min="9220" max="9220" width="9.85546875" customWidth="1"/>
    <col min="9221" max="9221" width="8.7109375" customWidth="1"/>
    <col min="9222" max="9222" width="11.140625" customWidth="1"/>
    <col min="9223" max="9223" width="10.5703125" customWidth="1"/>
    <col min="9224" max="9224" width="8.7109375" customWidth="1"/>
    <col min="9225" max="9225" width="9.28515625" customWidth="1"/>
    <col min="9226" max="9226" width="11.85546875" customWidth="1"/>
    <col min="9227" max="9227" width="11.7109375" customWidth="1"/>
    <col min="9228" max="9233" width="11.140625" customWidth="1"/>
    <col min="9473" max="9473" width="9.7109375" customWidth="1"/>
    <col min="9474" max="9474" width="9.28515625" customWidth="1"/>
    <col min="9475" max="9475" width="11.140625" customWidth="1"/>
    <col min="9476" max="9476" width="9.85546875" customWidth="1"/>
    <col min="9477" max="9477" width="8.7109375" customWidth="1"/>
    <col min="9478" max="9478" width="11.140625" customWidth="1"/>
    <col min="9479" max="9479" width="10.5703125" customWidth="1"/>
    <col min="9480" max="9480" width="8.7109375" customWidth="1"/>
    <col min="9481" max="9481" width="9.28515625" customWidth="1"/>
    <col min="9482" max="9482" width="11.85546875" customWidth="1"/>
    <col min="9483" max="9483" width="11.7109375" customWidth="1"/>
    <col min="9484" max="9489" width="11.140625" customWidth="1"/>
    <col min="9729" max="9729" width="9.7109375" customWidth="1"/>
    <col min="9730" max="9730" width="9.28515625" customWidth="1"/>
    <col min="9731" max="9731" width="11.140625" customWidth="1"/>
    <col min="9732" max="9732" width="9.85546875" customWidth="1"/>
    <col min="9733" max="9733" width="8.7109375" customWidth="1"/>
    <col min="9734" max="9734" width="11.140625" customWidth="1"/>
    <col min="9735" max="9735" width="10.5703125" customWidth="1"/>
    <col min="9736" max="9736" width="8.7109375" customWidth="1"/>
    <col min="9737" max="9737" width="9.28515625" customWidth="1"/>
    <col min="9738" max="9738" width="11.85546875" customWidth="1"/>
    <col min="9739" max="9739" width="11.7109375" customWidth="1"/>
    <col min="9740" max="9745" width="11.140625" customWidth="1"/>
    <col min="9985" max="9985" width="9.7109375" customWidth="1"/>
    <col min="9986" max="9986" width="9.28515625" customWidth="1"/>
    <col min="9987" max="9987" width="11.140625" customWidth="1"/>
    <col min="9988" max="9988" width="9.85546875" customWidth="1"/>
    <col min="9989" max="9989" width="8.7109375" customWidth="1"/>
    <col min="9990" max="9990" width="11.140625" customWidth="1"/>
    <col min="9991" max="9991" width="10.5703125" customWidth="1"/>
    <col min="9992" max="9992" width="8.7109375" customWidth="1"/>
    <col min="9993" max="9993" width="9.28515625" customWidth="1"/>
    <col min="9994" max="9994" width="11.85546875" customWidth="1"/>
    <col min="9995" max="9995" width="11.7109375" customWidth="1"/>
    <col min="9996" max="10001" width="11.140625" customWidth="1"/>
    <col min="10241" max="10241" width="9.7109375" customWidth="1"/>
    <col min="10242" max="10242" width="9.28515625" customWidth="1"/>
    <col min="10243" max="10243" width="11.140625" customWidth="1"/>
    <col min="10244" max="10244" width="9.85546875" customWidth="1"/>
    <col min="10245" max="10245" width="8.7109375" customWidth="1"/>
    <col min="10246" max="10246" width="11.140625" customWidth="1"/>
    <col min="10247" max="10247" width="10.5703125" customWidth="1"/>
    <col min="10248" max="10248" width="8.7109375" customWidth="1"/>
    <col min="10249" max="10249" width="9.28515625" customWidth="1"/>
    <col min="10250" max="10250" width="11.85546875" customWidth="1"/>
    <col min="10251" max="10251" width="11.7109375" customWidth="1"/>
    <col min="10252" max="10257" width="11.140625" customWidth="1"/>
    <col min="10497" max="10497" width="9.7109375" customWidth="1"/>
    <col min="10498" max="10498" width="9.28515625" customWidth="1"/>
    <col min="10499" max="10499" width="11.140625" customWidth="1"/>
    <col min="10500" max="10500" width="9.85546875" customWidth="1"/>
    <col min="10501" max="10501" width="8.7109375" customWidth="1"/>
    <col min="10502" max="10502" width="11.140625" customWidth="1"/>
    <col min="10503" max="10503" width="10.5703125" customWidth="1"/>
    <col min="10504" max="10504" width="8.7109375" customWidth="1"/>
    <col min="10505" max="10505" width="9.28515625" customWidth="1"/>
    <col min="10506" max="10506" width="11.85546875" customWidth="1"/>
    <col min="10507" max="10507" width="11.7109375" customWidth="1"/>
    <col min="10508" max="10513" width="11.140625" customWidth="1"/>
    <col min="10753" max="10753" width="9.7109375" customWidth="1"/>
    <col min="10754" max="10754" width="9.28515625" customWidth="1"/>
    <col min="10755" max="10755" width="11.140625" customWidth="1"/>
    <col min="10756" max="10756" width="9.85546875" customWidth="1"/>
    <col min="10757" max="10757" width="8.7109375" customWidth="1"/>
    <col min="10758" max="10758" width="11.140625" customWidth="1"/>
    <col min="10759" max="10759" width="10.5703125" customWidth="1"/>
    <col min="10760" max="10760" width="8.7109375" customWidth="1"/>
    <col min="10761" max="10761" width="9.28515625" customWidth="1"/>
    <col min="10762" max="10762" width="11.85546875" customWidth="1"/>
    <col min="10763" max="10763" width="11.7109375" customWidth="1"/>
    <col min="10764" max="10769" width="11.140625" customWidth="1"/>
    <col min="11009" max="11009" width="9.7109375" customWidth="1"/>
    <col min="11010" max="11010" width="9.28515625" customWidth="1"/>
    <col min="11011" max="11011" width="11.140625" customWidth="1"/>
    <col min="11012" max="11012" width="9.85546875" customWidth="1"/>
    <col min="11013" max="11013" width="8.7109375" customWidth="1"/>
    <col min="11014" max="11014" width="11.140625" customWidth="1"/>
    <col min="11015" max="11015" width="10.5703125" customWidth="1"/>
    <col min="11016" max="11016" width="8.7109375" customWidth="1"/>
    <col min="11017" max="11017" width="9.28515625" customWidth="1"/>
    <col min="11018" max="11018" width="11.85546875" customWidth="1"/>
    <col min="11019" max="11019" width="11.7109375" customWidth="1"/>
    <col min="11020" max="11025" width="11.140625" customWidth="1"/>
    <col min="11265" max="11265" width="9.7109375" customWidth="1"/>
    <col min="11266" max="11266" width="9.28515625" customWidth="1"/>
    <col min="11267" max="11267" width="11.140625" customWidth="1"/>
    <col min="11268" max="11268" width="9.85546875" customWidth="1"/>
    <col min="11269" max="11269" width="8.7109375" customWidth="1"/>
    <col min="11270" max="11270" width="11.140625" customWidth="1"/>
    <col min="11271" max="11271" width="10.5703125" customWidth="1"/>
    <col min="11272" max="11272" width="8.7109375" customWidth="1"/>
    <col min="11273" max="11273" width="9.28515625" customWidth="1"/>
    <col min="11274" max="11274" width="11.85546875" customWidth="1"/>
    <col min="11275" max="11275" width="11.7109375" customWidth="1"/>
    <col min="11276" max="11281" width="11.140625" customWidth="1"/>
    <col min="11521" max="11521" width="9.7109375" customWidth="1"/>
    <col min="11522" max="11522" width="9.28515625" customWidth="1"/>
    <col min="11523" max="11523" width="11.140625" customWidth="1"/>
    <col min="11524" max="11524" width="9.85546875" customWidth="1"/>
    <col min="11525" max="11525" width="8.7109375" customWidth="1"/>
    <col min="11526" max="11526" width="11.140625" customWidth="1"/>
    <col min="11527" max="11527" width="10.5703125" customWidth="1"/>
    <col min="11528" max="11528" width="8.7109375" customWidth="1"/>
    <col min="11529" max="11529" width="9.28515625" customWidth="1"/>
    <col min="11530" max="11530" width="11.85546875" customWidth="1"/>
    <col min="11531" max="11531" width="11.7109375" customWidth="1"/>
    <col min="11532" max="11537" width="11.140625" customWidth="1"/>
    <col min="11777" max="11777" width="9.7109375" customWidth="1"/>
    <col min="11778" max="11778" width="9.28515625" customWidth="1"/>
    <col min="11779" max="11779" width="11.140625" customWidth="1"/>
    <col min="11780" max="11780" width="9.85546875" customWidth="1"/>
    <col min="11781" max="11781" width="8.7109375" customWidth="1"/>
    <col min="11782" max="11782" width="11.140625" customWidth="1"/>
    <col min="11783" max="11783" width="10.5703125" customWidth="1"/>
    <col min="11784" max="11784" width="8.7109375" customWidth="1"/>
    <col min="11785" max="11785" width="9.28515625" customWidth="1"/>
    <col min="11786" max="11786" width="11.85546875" customWidth="1"/>
    <col min="11787" max="11787" width="11.7109375" customWidth="1"/>
    <col min="11788" max="11793" width="11.140625" customWidth="1"/>
    <col min="12033" max="12033" width="9.7109375" customWidth="1"/>
    <col min="12034" max="12034" width="9.28515625" customWidth="1"/>
    <col min="12035" max="12035" width="11.140625" customWidth="1"/>
    <col min="12036" max="12036" width="9.85546875" customWidth="1"/>
    <col min="12037" max="12037" width="8.7109375" customWidth="1"/>
    <col min="12038" max="12038" width="11.140625" customWidth="1"/>
    <col min="12039" max="12039" width="10.5703125" customWidth="1"/>
    <col min="12040" max="12040" width="8.7109375" customWidth="1"/>
    <col min="12041" max="12041" width="9.28515625" customWidth="1"/>
    <col min="12042" max="12042" width="11.85546875" customWidth="1"/>
    <col min="12043" max="12043" width="11.7109375" customWidth="1"/>
    <col min="12044" max="12049" width="11.140625" customWidth="1"/>
    <col min="12289" max="12289" width="9.7109375" customWidth="1"/>
    <col min="12290" max="12290" width="9.28515625" customWidth="1"/>
    <col min="12291" max="12291" width="11.140625" customWidth="1"/>
    <col min="12292" max="12292" width="9.85546875" customWidth="1"/>
    <col min="12293" max="12293" width="8.7109375" customWidth="1"/>
    <col min="12294" max="12294" width="11.140625" customWidth="1"/>
    <col min="12295" max="12295" width="10.5703125" customWidth="1"/>
    <col min="12296" max="12296" width="8.7109375" customWidth="1"/>
    <col min="12297" max="12297" width="9.28515625" customWidth="1"/>
    <col min="12298" max="12298" width="11.85546875" customWidth="1"/>
    <col min="12299" max="12299" width="11.7109375" customWidth="1"/>
    <col min="12300" max="12305" width="11.140625" customWidth="1"/>
    <col min="12545" max="12545" width="9.7109375" customWidth="1"/>
    <col min="12546" max="12546" width="9.28515625" customWidth="1"/>
    <col min="12547" max="12547" width="11.140625" customWidth="1"/>
    <col min="12548" max="12548" width="9.85546875" customWidth="1"/>
    <col min="12549" max="12549" width="8.7109375" customWidth="1"/>
    <col min="12550" max="12550" width="11.140625" customWidth="1"/>
    <col min="12551" max="12551" width="10.5703125" customWidth="1"/>
    <col min="12552" max="12552" width="8.7109375" customWidth="1"/>
    <col min="12553" max="12553" width="9.28515625" customWidth="1"/>
    <col min="12554" max="12554" width="11.85546875" customWidth="1"/>
    <col min="12555" max="12555" width="11.7109375" customWidth="1"/>
    <col min="12556" max="12561" width="11.140625" customWidth="1"/>
    <col min="12801" max="12801" width="9.7109375" customWidth="1"/>
    <col min="12802" max="12802" width="9.28515625" customWidth="1"/>
    <col min="12803" max="12803" width="11.140625" customWidth="1"/>
    <col min="12804" max="12804" width="9.85546875" customWidth="1"/>
    <col min="12805" max="12805" width="8.7109375" customWidth="1"/>
    <col min="12806" max="12806" width="11.140625" customWidth="1"/>
    <col min="12807" max="12807" width="10.5703125" customWidth="1"/>
    <col min="12808" max="12808" width="8.7109375" customWidth="1"/>
    <col min="12809" max="12809" width="9.28515625" customWidth="1"/>
    <col min="12810" max="12810" width="11.85546875" customWidth="1"/>
    <col min="12811" max="12811" width="11.7109375" customWidth="1"/>
    <col min="12812" max="12817" width="11.140625" customWidth="1"/>
    <col min="13057" max="13057" width="9.7109375" customWidth="1"/>
    <col min="13058" max="13058" width="9.28515625" customWidth="1"/>
    <col min="13059" max="13059" width="11.140625" customWidth="1"/>
    <col min="13060" max="13060" width="9.85546875" customWidth="1"/>
    <col min="13061" max="13061" width="8.7109375" customWidth="1"/>
    <col min="13062" max="13062" width="11.140625" customWidth="1"/>
    <col min="13063" max="13063" width="10.5703125" customWidth="1"/>
    <col min="13064" max="13064" width="8.7109375" customWidth="1"/>
    <col min="13065" max="13065" width="9.28515625" customWidth="1"/>
    <col min="13066" max="13066" width="11.85546875" customWidth="1"/>
    <col min="13067" max="13067" width="11.7109375" customWidth="1"/>
    <col min="13068" max="13073" width="11.140625" customWidth="1"/>
    <col min="13313" max="13313" width="9.7109375" customWidth="1"/>
    <col min="13314" max="13314" width="9.28515625" customWidth="1"/>
    <col min="13315" max="13315" width="11.140625" customWidth="1"/>
    <col min="13316" max="13316" width="9.85546875" customWidth="1"/>
    <col min="13317" max="13317" width="8.7109375" customWidth="1"/>
    <col min="13318" max="13318" width="11.140625" customWidth="1"/>
    <col min="13319" max="13319" width="10.5703125" customWidth="1"/>
    <col min="13320" max="13320" width="8.7109375" customWidth="1"/>
    <col min="13321" max="13321" width="9.28515625" customWidth="1"/>
    <col min="13322" max="13322" width="11.85546875" customWidth="1"/>
    <col min="13323" max="13323" width="11.7109375" customWidth="1"/>
    <col min="13324" max="13329" width="11.140625" customWidth="1"/>
    <col min="13569" max="13569" width="9.7109375" customWidth="1"/>
    <col min="13570" max="13570" width="9.28515625" customWidth="1"/>
    <col min="13571" max="13571" width="11.140625" customWidth="1"/>
    <col min="13572" max="13572" width="9.85546875" customWidth="1"/>
    <col min="13573" max="13573" width="8.7109375" customWidth="1"/>
    <col min="13574" max="13574" width="11.140625" customWidth="1"/>
    <col min="13575" max="13575" width="10.5703125" customWidth="1"/>
    <col min="13576" max="13576" width="8.7109375" customWidth="1"/>
    <col min="13577" max="13577" width="9.28515625" customWidth="1"/>
    <col min="13578" max="13578" width="11.85546875" customWidth="1"/>
    <col min="13579" max="13579" width="11.7109375" customWidth="1"/>
    <col min="13580" max="13585" width="11.140625" customWidth="1"/>
    <col min="13825" max="13825" width="9.7109375" customWidth="1"/>
    <col min="13826" max="13826" width="9.28515625" customWidth="1"/>
    <col min="13827" max="13827" width="11.140625" customWidth="1"/>
    <col min="13828" max="13828" width="9.85546875" customWidth="1"/>
    <col min="13829" max="13829" width="8.7109375" customWidth="1"/>
    <col min="13830" max="13830" width="11.140625" customWidth="1"/>
    <col min="13831" max="13831" width="10.5703125" customWidth="1"/>
    <col min="13832" max="13832" width="8.7109375" customWidth="1"/>
    <col min="13833" max="13833" width="9.28515625" customWidth="1"/>
    <col min="13834" max="13834" width="11.85546875" customWidth="1"/>
    <col min="13835" max="13835" width="11.7109375" customWidth="1"/>
    <col min="13836" max="13841" width="11.140625" customWidth="1"/>
    <col min="14081" max="14081" width="9.7109375" customWidth="1"/>
    <col min="14082" max="14082" width="9.28515625" customWidth="1"/>
    <col min="14083" max="14083" width="11.140625" customWidth="1"/>
    <col min="14084" max="14084" width="9.85546875" customWidth="1"/>
    <col min="14085" max="14085" width="8.7109375" customWidth="1"/>
    <col min="14086" max="14086" width="11.140625" customWidth="1"/>
    <col min="14087" max="14087" width="10.5703125" customWidth="1"/>
    <col min="14088" max="14088" width="8.7109375" customWidth="1"/>
    <col min="14089" max="14089" width="9.28515625" customWidth="1"/>
    <col min="14090" max="14090" width="11.85546875" customWidth="1"/>
    <col min="14091" max="14091" width="11.7109375" customWidth="1"/>
    <col min="14092" max="14097" width="11.140625" customWidth="1"/>
    <col min="14337" max="14337" width="9.7109375" customWidth="1"/>
    <col min="14338" max="14338" width="9.28515625" customWidth="1"/>
    <col min="14339" max="14339" width="11.140625" customWidth="1"/>
    <col min="14340" max="14340" width="9.85546875" customWidth="1"/>
    <col min="14341" max="14341" width="8.7109375" customWidth="1"/>
    <col min="14342" max="14342" width="11.140625" customWidth="1"/>
    <col min="14343" max="14343" width="10.5703125" customWidth="1"/>
    <col min="14344" max="14344" width="8.7109375" customWidth="1"/>
    <col min="14345" max="14345" width="9.28515625" customWidth="1"/>
    <col min="14346" max="14346" width="11.85546875" customWidth="1"/>
    <col min="14347" max="14347" width="11.7109375" customWidth="1"/>
    <col min="14348" max="14353" width="11.140625" customWidth="1"/>
    <col min="14593" max="14593" width="9.7109375" customWidth="1"/>
    <col min="14594" max="14594" width="9.28515625" customWidth="1"/>
    <col min="14595" max="14595" width="11.140625" customWidth="1"/>
    <col min="14596" max="14596" width="9.85546875" customWidth="1"/>
    <col min="14597" max="14597" width="8.7109375" customWidth="1"/>
    <col min="14598" max="14598" width="11.140625" customWidth="1"/>
    <col min="14599" max="14599" width="10.5703125" customWidth="1"/>
    <col min="14600" max="14600" width="8.7109375" customWidth="1"/>
    <col min="14601" max="14601" width="9.28515625" customWidth="1"/>
    <col min="14602" max="14602" width="11.85546875" customWidth="1"/>
    <col min="14603" max="14603" width="11.7109375" customWidth="1"/>
    <col min="14604" max="14609" width="11.140625" customWidth="1"/>
    <col min="14849" max="14849" width="9.7109375" customWidth="1"/>
    <col min="14850" max="14850" width="9.28515625" customWidth="1"/>
    <col min="14851" max="14851" width="11.140625" customWidth="1"/>
    <col min="14852" max="14852" width="9.85546875" customWidth="1"/>
    <col min="14853" max="14853" width="8.7109375" customWidth="1"/>
    <col min="14854" max="14854" width="11.140625" customWidth="1"/>
    <col min="14855" max="14855" width="10.5703125" customWidth="1"/>
    <col min="14856" max="14856" width="8.7109375" customWidth="1"/>
    <col min="14857" max="14857" width="9.28515625" customWidth="1"/>
    <col min="14858" max="14858" width="11.85546875" customWidth="1"/>
    <col min="14859" max="14859" width="11.7109375" customWidth="1"/>
    <col min="14860" max="14865" width="11.140625" customWidth="1"/>
    <col min="15105" max="15105" width="9.7109375" customWidth="1"/>
    <col min="15106" max="15106" width="9.28515625" customWidth="1"/>
    <col min="15107" max="15107" width="11.140625" customWidth="1"/>
    <col min="15108" max="15108" width="9.85546875" customWidth="1"/>
    <col min="15109" max="15109" width="8.7109375" customWidth="1"/>
    <col min="15110" max="15110" width="11.140625" customWidth="1"/>
    <col min="15111" max="15111" width="10.5703125" customWidth="1"/>
    <col min="15112" max="15112" width="8.7109375" customWidth="1"/>
    <col min="15113" max="15113" width="9.28515625" customWidth="1"/>
    <col min="15114" max="15114" width="11.85546875" customWidth="1"/>
    <col min="15115" max="15115" width="11.7109375" customWidth="1"/>
    <col min="15116" max="15121" width="11.140625" customWidth="1"/>
    <col min="15361" max="15361" width="9.7109375" customWidth="1"/>
    <col min="15362" max="15362" width="9.28515625" customWidth="1"/>
    <col min="15363" max="15363" width="11.140625" customWidth="1"/>
    <col min="15364" max="15364" width="9.85546875" customWidth="1"/>
    <col min="15365" max="15365" width="8.7109375" customWidth="1"/>
    <col min="15366" max="15366" width="11.140625" customWidth="1"/>
    <col min="15367" max="15367" width="10.5703125" customWidth="1"/>
    <col min="15368" max="15368" width="8.7109375" customWidth="1"/>
    <col min="15369" max="15369" width="9.28515625" customWidth="1"/>
    <col min="15370" max="15370" width="11.85546875" customWidth="1"/>
    <col min="15371" max="15371" width="11.7109375" customWidth="1"/>
    <col min="15372" max="15377" width="11.140625" customWidth="1"/>
    <col min="15617" max="15617" width="9.7109375" customWidth="1"/>
    <col min="15618" max="15618" width="9.28515625" customWidth="1"/>
    <col min="15619" max="15619" width="11.140625" customWidth="1"/>
    <col min="15620" max="15620" width="9.85546875" customWidth="1"/>
    <col min="15621" max="15621" width="8.7109375" customWidth="1"/>
    <col min="15622" max="15622" width="11.140625" customWidth="1"/>
    <col min="15623" max="15623" width="10.5703125" customWidth="1"/>
    <col min="15624" max="15624" width="8.7109375" customWidth="1"/>
    <col min="15625" max="15625" width="9.28515625" customWidth="1"/>
    <col min="15626" max="15626" width="11.85546875" customWidth="1"/>
    <col min="15627" max="15627" width="11.7109375" customWidth="1"/>
    <col min="15628" max="15633" width="11.140625" customWidth="1"/>
    <col min="15873" max="15873" width="9.7109375" customWidth="1"/>
    <col min="15874" max="15874" width="9.28515625" customWidth="1"/>
    <col min="15875" max="15875" width="11.140625" customWidth="1"/>
    <col min="15876" max="15876" width="9.85546875" customWidth="1"/>
    <col min="15877" max="15877" width="8.7109375" customWidth="1"/>
    <col min="15878" max="15878" width="11.140625" customWidth="1"/>
    <col min="15879" max="15879" width="10.5703125" customWidth="1"/>
    <col min="15880" max="15880" width="8.7109375" customWidth="1"/>
    <col min="15881" max="15881" width="9.28515625" customWidth="1"/>
    <col min="15882" max="15882" width="11.85546875" customWidth="1"/>
    <col min="15883" max="15883" width="11.7109375" customWidth="1"/>
    <col min="15884" max="15889" width="11.140625" customWidth="1"/>
    <col min="16129" max="16129" width="9.7109375" customWidth="1"/>
    <col min="16130" max="16130" width="9.28515625" customWidth="1"/>
    <col min="16131" max="16131" width="11.140625" customWidth="1"/>
    <col min="16132" max="16132" width="9.85546875" customWidth="1"/>
    <col min="16133" max="16133" width="8.7109375" customWidth="1"/>
    <col min="16134" max="16134" width="11.140625" customWidth="1"/>
    <col min="16135" max="16135" width="10.5703125" customWidth="1"/>
    <col min="16136" max="16136" width="8.7109375" customWidth="1"/>
    <col min="16137" max="16137" width="9.28515625" customWidth="1"/>
    <col min="16138" max="16138" width="11.85546875" customWidth="1"/>
    <col min="16139" max="16139" width="11.7109375" customWidth="1"/>
    <col min="16140" max="16145" width="11.140625" customWidth="1"/>
  </cols>
  <sheetData>
    <row r="6" spans="3:5" ht="15" x14ac:dyDescent="0.25">
      <c r="C6" t="s">
        <v>689</v>
      </c>
      <c r="D6">
        <v>365126</v>
      </c>
      <c r="E6">
        <f t="shared" ref="E6:E11" si="0">D6/$D$12*100</f>
        <v>43.182683687782216</v>
      </c>
    </row>
    <row r="7" spans="3:5" ht="15" x14ac:dyDescent="0.25">
      <c r="C7" t="s">
        <v>690</v>
      </c>
      <c r="D7">
        <v>154392</v>
      </c>
      <c r="E7">
        <f t="shared" si="0"/>
        <v>18.259616953939386</v>
      </c>
    </row>
    <row r="8" spans="3:5" ht="15" x14ac:dyDescent="0.25">
      <c r="C8" t="s">
        <v>691</v>
      </c>
      <c r="D8">
        <v>112446</v>
      </c>
      <c r="E8">
        <f t="shared" si="0"/>
        <v>13.298751800628711</v>
      </c>
    </row>
    <row r="9" spans="3:5" ht="15" x14ac:dyDescent="0.25">
      <c r="C9" t="s">
        <v>692</v>
      </c>
      <c r="D9">
        <v>26706</v>
      </c>
      <c r="E9">
        <f t="shared" si="0"/>
        <v>3.1584624227414975</v>
      </c>
    </row>
    <row r="10" spans="3:5" ht="15" x14ac:dyDescent="0.25">
      <c r="C10" t="s">
        <v>693</v>
      </c>
      <c r="D10">
        <v>162344</v>
      </c>
      <c r="E10">
        <f t="shared" si="0"/>
        <v>19.200083260598579</v>
      </c>
    </row>
    <row r="11" spans="3:5" ht="15" x14ac:dyDescent="0.25">
      <c r="C11" t="s">
        <v>694</v>
      </c>
      <c r="D11">
        <v>24524</v>
      </c>
      <c r="E11">
        <f t="shared" si="0"/>
        <v>2.9004018743096114</v>
      </c>
    </row>
    <row r="12" spans="3:5" ht="15" x14ac:dyDescent="0.25">
      <c r="C12"/>
      <c r="D12">
        <v>845538</v>
      </c>
      <c r="E12"/>
    </row>
    <row r="13" spans="3:5" ht="15" x14ac:dyDescent="0.25"/>
    <row r="14" spans="3:5" ht="15" x14ac:dyDescent="0.25"/>
    <row r="15" spans="3:5" ht="15" x14ac:dyDescent="0.25"/>
    <row r="16" spans="3:5" ht="15" x14ac:dyDescent="0.25"/>
    <row r="17" spans="1:10" ht="15" x14ac:dyDescent="0.25"/>
    <row r="18" spans="1:10" ht="15" x14ac:dyDescent="0.25"/>
    <row r="19" spans="1:10" ht="15" x14ac:dyDescent="0.25"/>
    <row r="20" spans="1:10" ht="15" x14ac:dyDescent="0.25"/>
    <row r="21" spans="1:10" ht="15" x14ac:dyDescent="0.25"/>
    <row r="22" spans="1:10" ht="15" x14ac:dyDescent="0.25">
      <c r="A22" s="394"/>
      <c r="F22" s="394"/>
      <c r="G22" s="394"/>
      <c r="H22" s="394"/>
      <c r="I22" s="394"/>
      <c r="J22" s="394"/>
    </row>
    <row r="23" spans="1:10" ht="15" x14ac:dyDescent="0.25">
      <c r="A23" s="394"/>
      <c r="F23" s="394"/>
      <c r="G23" s="394"/>
      <c r="H23" s="394"/>
      <c r="I23" s="394"/>
      <c r="J23" s="394"/>
    </row>
    <row r="24" spans="1:10" ht="15" x14ac:dyDescent="0.25">
      <c r="A24" s="394"/>
      <c r="F24" s="394"/>
      <c r="G24" s="394"/>
      <c r="H24" s="394"/>
      <c r="I24" s="394"/>
      <c r="J24" s="394"/>
    </row>
    <row r="25" spans="1:10" ht="15" x14ac:dyDescent="0.25">
      <c r="A25" s="394"/>
      <c r="F25" s="394"/>
      <c r="G25" s="394"/>
      <c r="H25" s="394"/>
      <c r="I25" s="394"/>
      <c r="J25" s="394"/>
    </row>
    <row r="26" spans="1:10" ht="15" x14ac:dyDescent="0.25">
      <c r="A26" s="394"/>
      <c r="F26" s="394"/>
      <c r="G26" s="394"/>
      <c r="H26" s="394"/>
      <c r="I26" s="394"/>
      <c r="J26" s="394"/>
    </row>
    <row r="27" spans="1:10" ht="15" x14ac:dyDescent="0.25">
      <c r="A27" s="394"/>
      <c r="F27" s="394"/>
      <c r="G27" s="394"/>
      <c r="H27" s="394"/>
      <c r="I27" s="394"/>
      <c r="J27" s="394"/>
    </row>
    <row r="28" spans="1:10" ht="15" x14ac:dyDescent="0.25">
      <c r="A28" s="394"/>
      <c r="F28" s="394"/>
      <c r="G28" s="394"/>
      <c r="H28" s="394"/>
      <c r="I28" s="394"/>
      <c r="J28" s="394"/>
    </row>
    <row r="29" spans="1:10" ht="15" x14ac:dyDescent="0.25">
      <c r="A29" s="394"/>
      <c r="F29" s="394"/>
      <c r="G29" s="394"/>
      <c r="H29" s="394"/>
      <c r="I29" s="394"/>
      <c r="J29" s="394"/>
    </row>
    <row r="30" spans="1:10" ht="15" x14ac:dyDescent="0.25">
      <c r="A30" s="394"/>
      <c r="F30" s="394"/>
      <c r="G30" s="394"/>
      <c r="H30" s="394"/>
      <c r="I30" s="394"/>
      <c r="J30" s="394"/>
    </row>
    <row r="31" spans="1:10" ht="15" x14ac:dyDescent="0.25">
      <c r="A31" s="394"/>
      <c r="F31" s="394"/>
      <c r="G31" s="394"/>
      <c r="H31" s="394"/>
      <c r="I31" s="394"/>
      <c r="J31" s="394"/>
    </row>
    <row r="32" spans="1:10" ht="15" x14ac:dyDescent="0.25">
      <c r="A32" s="394"/>
      <c r="F32" s="394"/>
      <c r="G32" s="394"/>
      <c r="H32" s="394"/>
      <c r="I32" s="394"/>
      <c r="J32" s="394"/>
    </row>
    <row r="33" spans="1:10" ht="15" x14ac:dyDescent="0.25">
      <c r="A33" s="394"/>
      <c r="F33" s="394"/>
      <c r="G33" s="394"/>
      <c r="H33" s="394"/>
      <c r="I33" s="394"/>
      <c r="J33" s="394"/>
    </row>
    <row r="34" spans="1:10" ht="15" x14ac:dyDescent="0.25">
      <c r="A34" s="394"/>
      <c r="F34" s="394"/>
      <c r="G34" s="394"/>
      <c r="H34" s="394"/>
      <c r="I34" s="394"/>
      <c r="J34" s="394"/>
    </row>
    <row r="35" spans="1:10" ht="15" x14ac:dyDescent="0.25">
      <c r="A35" s="394"/>
      <c r="F35" s="394"/>
      <c r="G35" s="394"/>
      <c r="H35" s="394"/>
      <c r="I35" s="394"/>
      <c r="J35" s="394"/>
    </row>
    <row r="36" spans="1:10" ht="15" x14ac:dyDescent="0.25">
      <c r="A36" s="394"/>
      <c r="F36" s="394"/>
      <c r="G36" s="394"/>
      <c r="H36" s="394"/>
      <c r="I36" s="394"/>
      <c r="J36" s="394"/>
    </row>
    <row r="37" spans="1:10" ht="15" x14ac:dyDescent="0.25">
      <c r="A37" s="394"/>
      <c r="F37" s="394"/>
      <c r="G37" s="394"/>
      <c r="H37" s="394"/>
      <c r="I37" s="394"/>
      <c r="J37" s="394"/>
    </row>
    <row r="38" spans="1:10" ht="15" x14ac:dyDescent="0.25">
      <c r="A38" s="394"/>
      <c r="F38" s="394"/>
      <c r="G38" s="394"/>
      <c r="H38" s="394"/>
      <c r="I38" s="394"/>
      <c r="J38" s="394"/>
    </row>
    <row r="39" spans="1:10" ht="15" x14ac:dyDescent="0.25">
      <c r="A39" s="394"/>
      <c r="F39" s="394"/>
      <c r="G39" s="394"/>
      <c r="H39" s="394"/>
      <c r="I39" s="394"/>
      <c r="J39" s="394"/>
    </row>
    <row r="40" spans="1:10" ht="15" x14ac:dyDescent="0.25">
      <c r="A40" s="394"/>
      <c r="F40" s="394"/>
      <c r="G40" s="394"/>
      <c r="H40" s="394"/>
      <c r="I40" s="394"/>
      <c r="J40" s="394"/>
    </row>
    <row r="41" spans="1:10" ht="15" x14ac:dyDescent="0.25">
      <c r="A41" s="394"/>
      <c r="F41" s="394"/>
      <c r="G41" s="394"/>
      <c r="H41" s="394"/>
      <c r="I41" s="394"/>
      <c r="J41" s="394"/>
    </row>
    <row r="42" spans="1:10" ht="15" x14ac:dyDescent="0.25">
      <c r="A42" s="394"/>
      <c r="F42" s="394"/>
      <c r="G42" s="394"/>
      <c r="H42" s="394"/>
      <c r="I42" s="394"/>
      <c r="J42" s="394"/>
    </row>
    <row r="43" spans="1:10" ht="15" x14ac:dyDescent="0.25">
      <c r="A43" s="394"/>
      <c r="F43" s="394"/>
      <c r="G43" s="394"/>
      <c r="H43" s="394"/>
      <c r="I43" s="394"/>
      <c r="J43" s="394"/>
    </row>
    <row r="44" spans="1:10" ht="15" x14ac:dyDescent="0.25">
      <c r="A44" s="394"/>
      <c r="F44" s="394"/>
      <c r="G44" s="394"/>
      <c r="H44" s="394"/>
      <c r="I44" s="394"/>
      <c r="J44" s="394"/>
    </row>
    <row r="45" spans="1:10" ht="15" x14ac:dyDescent="0.25">
      <c r="A45" s="394"/>
      <c r="F45" s="394"/>
      <c r="G45" s="394"/>
      <c r="H45" s="394"/>
      <c r="I45" s="394"/>
      <c r="J45" s="394"/>
    </row>
    <row r="46" spans="1:10" ht="15" x14ac:dyDescent="0.25">
      <c r="A46" s="394"/>
      <c r="F46" s="394"/>
      <c r="G46" s="394"/>
      <c r="H46" s="394"/>
      <c r="I46" s="394"/>
      <c r="J46" s="394"/>
    </row>
    <row r="47" spans="1:10" ht="15" x14ac:dyDescent="0.25">
      <c r="A47" s="396"/>
      <c r="B47" s="397"/>
      <c r="C47" s="397"/>
      <c r="D47" s="397"/>
      <c r="E47" s="397"/>
      <c r="F47" s="396"/>
      <c r="G47" s="396"/>
      <c r="H47" s="396"/>
      <c r="I47" s="396"/>
      <c r="J47" s="396"/>
    </row>
    <row r="48" spans="1:10" ht="15" x14ac:dyDescent="0.25">
      <c r="A48" s="396"/>
      <c r="B48" s="397"/>
      <c r="C48" s="397"/>
      <c r="D48" s="397"/>
      <c r="E48" s="397"/>
      <c r="F48" s="396"/>
      <c r="G48" s="396"/>
      <c r="H48" s="396"/>
      <c r="I48" s="396"/>
      <c r="J48" s="396"/>
    </row>
    <row r="49" spans="1:10" ht="15" x14ac:dyDescent="0.25">
      <c r="A49" s="396"/>
      <c r="B49" s="397"/>
      <c r="C49" s="397"/>
      <c r="D49" s="397"/>
      <c r="E49" s="397"/>
      <c r="F49" s="396"/>
      <c r="G49" s="396"/>
      <c r="H49" s="396"/>
      <c r="I49" s="396"/>
      <c r="J49" s="396"/>
    </row>
    <row r="50" spans="1:10" ht="15" x14ac:dyDescent="0.25">
      <c r="A50" s="396"/>
      <c r="B50" s="397"/>
      <c r="C50" s="397"/>
      <c r="D50" s="397"/>
      <c r="E50" s="397"/>
      <c r="F50" s="396"/>
      <c r="G50" s="396"/>
      <c r="H50" s="396"/>
      <c r="I50" s="396"/>
      <c r="J50" s="396"/>
    </row>
  </sheetData>
  <pageMargins left="0.7" right="0.7" top="0.75" bottom="0.75" header="0.3" footer="0.3"/>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29"/>
  <sheetViews>
    <sheetView workbookViewId="0">
      <selection activeCell="E127" sqref="A112:E127"/>
    </sheetView>
  </sheetViews>
  <sheetFormatPr defaultRowHeight="15" x14ac:dyDescent="0.25"/>
  <cols>
    <col min="1" max="1" width="11" customWidth="1"/>
    <col min="4" max="4" width="12.5703125" customWidth="1"/>
  </cols>
  <sheetData>
    <row r="1" spans="1:9" ht="15.75" customHeight="1" x14ac:dyDescent="0.25">
      <c r="A1" s="238" t="s">
        <v>141</v>
      </c>
      <c r="B1" s="239"/>
      <c r="C1" s="240"/>
      <c r="D1" s="240"/>
      <c r="E1" s="240"/>
    </row>
    <row r="2" spans="1:9" x14ac:dyDescent="0.25">
      <c r="A2" s="241" t="s">
        <v>142</v>
      </c>
      <c r="B2" s="239"/>
      <c r="C2" s="240"/>
      <c r="D2" s="240"/>
      <c r="E2" s="240"/>
      <c r="I2" s="238"/>
    </row>
    <row r="3" spans="1:9" x14ac:dyDescent="0.25">
      <c r="A3" s="242"/>
      <c r="B3" s="239"/>
      <c r="C3" s="240"/>
      <c r="D3" s="240"/>
      <c r="E3" s="240"/>
    </row>
    <row r="4" spans="1:9" x14ac:dyDescent="0.25">
      <c r="A4" s="243" t="s">
        <v>143</v>
      </c>
      <c r="B4" s="244"/>
      <c r="C4" s="245"/>
      <c r="D4" s="245"/>
      <c r="E4" s="245"/>
    </row>
    <row r="5" spans="1:9" x14ac:dyDescent="0.25">
      <c r="A5" s="243" t="s">
        <v>144</v>
      </c>
      <c r="B5" s="246" t="s">
        <v>145</v>
      </c>
      <c r="C5" s="246" t="s">
        <v>146</v>
      </c>
      <c r="D5" s="246" t="s">
        <v>147</v>
      </c>
      <c r="E5" s="246" t="s">
        <v>148</v>
      </c>
    </row>
    <row r="6" spans="1:9" x14ac:dyDescent="0.25">
      <c r="A6" s="243" t="s">
        <v>149</v>
      </c>
      <c r="B6" s="246" t="s">
        <v>150</v>
      </c>
      <c r="C6" s="246" t="s">
        <v>150</v>
      </c>
      <c r="D6" s="246" t="s">
        <v>150</v>
      </c>
      <c r="E6" s="246"/>
    </row>
    <row r="7" spans="1:9" x14ac:dyDescent="0.25">
      <c r="A7" s="243" t="s">
        <v>151</v>
      </c>
      <c r="B7" s="246" t="s">
        <v>152</v>
      </c>
      <c r="C7" s="247" t="s">
        <v>153</v>
      </c>
      <c r="D7" s="247"/>
      <c r="E7" s="247"/>
    </row>
    <row r="8" spans="1:9" x14ac:dyDescent="0.25">
      <c r="A8" s="248"/>
      <c r="B8" s="249"/>
      <c r="C8" s="240"/>
      <c r="D8" s="240"/>
      <c r="E8" s="240"/>
    </row>
    <row r="9" spans="1:9" x14ac:dyDescent="0.25">
      <c r="A9" s="250" t="s">
        <v>154</v>
      </c>
      <c r="B9" s="251" t="s">
        <v>155</v>
      </c>
      <c r="C9" s="251" t="s">
        <v>155</v>
      </c>
      <c r="D9" s="251" t="s">
        <v>155</v>
      </c>
      <c r="E9" s="251" t="s">
        <v>155</v>
      </c>
    </row>
    <row r="10" spans="1:9" x14ac:dyDescent="0.25">
      <c r="A10" s="252" t="s">
        <v>156</v>
      </c>
      <c r="B10" s="253"/>
      <c r="C10" s="253"/>
      <c r="D10" s="253"/>
      <c r="E10" s="253"/>
    </row>
    <row r="11" spans="1:9" x14ac:dyDescent="0.25">
      <c r="A11" s="254" t="s">
        <v>157</v>
      </c>
      <c r="B11" s="255">
        <v>1531.957000000152</v>
      </c>
      <c r="C11" s="255">
        <v>1542.0209999999015</v>
      </c>
      <c r="D11" s="255">
        <v>656.78299999995681</v>
      </c>
      <c r="E11" s="255">
        <v>3730.7610000001705</v>
      </c>
    </row>
    <row r="12" spans="1:9" x14ac:dyDescent="0.25">
      <c r="A12" s="254" t="s">
        <v>158</v>
      </c>
      <c r="B12" s="256">
        <v>1849.0690000004001</v>
      </c>
      <c r="C12" s="256">
        <v>2323.5460000002099</v>
      </c>
      <c r="D12" s="256">
        <v>907.88500000005001</v>
      </c>
      <c r="E12" s="256">
        <v>5080.4999999998199</v>
      </c>
    </row>
    <row r="13" spans="1:9" x14ac:dyDescent="0.25">
      <c r="A13" s="254" t="s">
        <v>159</v>
      </c>
      <c r="B13" s="256">
        <v>1317.58249999994</v>
      </c>
      <c r="C13" s="256">
        <v>2077.1239999997997</v>
      </c>
      <c r="D13" s="256">
        <v>875.33000000001005</v>
      </c>
      <c r="E13" s="256">
        <v>4270.0364999999701</v>
      </c>
    </row>
    <row r="14" spans="1:9" x14ac:dyDescent="0.25">
      <c r="A14" s="254" t="s">
        <v>160</v>
      </c>
      <c r="B14" s="256">
        <v>1282.9131062865401</v>
      </c>
      <c r="C14" s="256">
        <v>2491.5701730409601</v>
      </c>
      <c r="D14" s="256">
        <v>1148.3419999998703</v>
      </c>
      <c r="E14" s="256">
        <v>4922.8252793275606</v>
      </c>
    </row>
    <row r="15" spans="1:9" x14ac:dyDescent="0.25">
      <c r="A15" s="254" t="s">
        <v>161</v>
      </c>
      <c r="B15" s="256">
        <v>1271.2374416897401</v>
      </c>
      <c r="C15" s="256">
        <v>2830.3717683908699</v>
      </c>
      <c r="D15" s="256">
        <v>1248.4666363317099</v>
      </c>
      <c r="E15" s="256">
        <v>5350.0758464123201</v>
      </c>
    </row>
    <row r="16" spans="1:9" x14ac:dyDescent="0.25">
      <c r="A16" s="254" t="s">
        <v>162</v>
      </c>
      <c r="B16" s="256">
        <v>1309.49983134933</v>
      </c>
      <c r="C16" s="256">
        <v>2960.4447327734097</v>
      </c>
      <c r="D16" s="256">
        <v>1453.8801852101401</v>
      </c>
      <c r="E16" s="256">
        <v>5723.824749332879</v>
      </c>
    </row>
    <row r="17" spans="1:5" x14ac:dyDescent="0.25">
      <c r="A17" s="254" t="s">
        <v>163</v>
      </c>
      <c r="B17" s="256">
        <v>1399.020974528855</v>
      </c>
      <c r="C17" s="256">
        <v>2917.5721796574908</v>
      </c>
      <c r="D17" s="256">
        <v>1459.7972444839704</v>
      </c>
      <c r="E17" s="256">
        <v>5776.3903986703153</v>
      </c>
    </row>
    <row r="18" spans="1:5" x14ac:dyDescent="0.25">
      <c r="A18" s="254" t="s">
        <v>164</v>
      </c>
      <c r="B18" s="256">
        <v>1025.266706383308</v>
      </c>
      <c r="C18" s="256">
        <v>2881.2801993300632</v>
      </c>
      <c r="D18" s="256">
        <v>1310.9409509851607</v>
      </c>
      <c r="E18" s="256">
        <v>5217.4878566985335</v>
      </c>
    </row>
    <row r="19" spans="1:5" x14ac:dyDescent="0.25">
      <c r="A19" s="254" t="s">
        <v>83</v>
      </c>
      <c r="B19" s="256">
        <v>855.07016640823599</v>
      </c>
      <c r="C19" s="256">
        <v>2833.2358013585513</v>
      </c>
      <c r="D19" s="256">
        <v>1207.5470767694856</v>
      </c>
      <c r="E19" s="256">
        <v>4895.853044536273</v>
      </c>
    </row>
    <row r="20" spans="1:5" x14ac:dyDescent="0.25">
      <c r="A20" s="254" t="s">
        <v>67</v>
      </c>
      <c r="B20" s="256">
        <v>778.32646832623016</v>
      </c>
      <c r="C20" s="256">
        <v>2941.4055803757706</v>
      </c>
      <c r="D20" s="256">
        <v>1228.9522905375802</v>
      </c>
      <c r="E20" s="256">
        <v>4948.6843392395804</v>
      </c>
    </row>
    <row r="21" spans="1:5" x14ac:dyDescent="0.25">
      <c r="A21" s="254" t="s">
        <v>68</v>
      </c>
      <c r="B21" s="256">
        <v>774.38772373351242</v>
      </c>
      <c r="C21" s="256">
        <v>2686.7488581364742</v>
      </c>
      <c r="D21" s="256">
        <v>850.85911496970971</v>
      </c>
      <c r="E21" s="256">
        <v>4311.9956968396964</v>
      </c>
    </row>
    <row r="22" spans="1:5" x14ac:dyDescent="0.25">
      <c r="A22" s="254" t="s">
        <v>6</v>
      </c>
      <c r="B22" s="256">
        <v>827.56726923256349</v>
      </c>
      <c r="C22" s="256">
        <v>2907.4683152576708</v>
      </c>
      <c r="D22" s="256">
        <v>463.11503503412996</v>
      </c>
      <c r="E22" s="256">
        <v>4198.1506195243637</v>
      </c>
    </row>
    <row r="23" spans="1:5" x14ac:dyDescent="0.25">
      <c r="A23" s="254" t="s">
        <v>7</v>
      </c>
      <c r="B23" s="256">
        <v>556.45337716195445</v>
      </c>
      <c r="C23" s="256">
        <v>2654.2032389401998</v>
      </c>
      <c r="D23" s="256">
        <v>477.20639948425497</v>
      </c>
      <c r="E23" s="256">
        <v>3687.8630155864093</v>
      </c>
    </row>
    <row r="24" spans="1:5" x14ac:dyDescent="0.25">
      <c r="A24" s="254" t="s">
        <v>8</v>
      </c>
      <c r="B24" s="256">
        <v>608.14545854605512</v>
      </c>
      <c r="C24" s="256">
        <v>2924.5528351946355</v>
      </c>
      <c r="D24" s="256">
        <v>427.99702071324009</v>
      </c>
      <c r="E24" s="256">
        <v>3960.6953144539311</v>
      </c>
    </row>
    <row r="25" spans="1:5" x14ac:dyDescent="0.25">
      <c r="A25" s="254" t="s">
        <v>39</v>
      </c>
      <c r="B25" s="257">
        <v>9.2895619841041626</v>
      </c>
      <c r="C25" s="257">
        <v>10.185715708883844</v>
      </c>
      <c r="D25" s="257">
        <v>-10.311969584690891</v>
      </c>
      <c r="E25" s="257">
        <v>7.3981136965885526</v>
      </c>
    </row>
    <row r="26" spans="1:5" x14ac:dyDescent="0.25">
      <c r="A26" s="254"/>
      <c r="B26" s="255"/>
      <c r="C26" s="255"/>
      <c r="D26" s="255"/>
      <c r="E26" s="255"/>
    </row>
    <row r="27" spans="1:5" x14ac:dyDescent="0.25">
      <c r="A27" s="252" t="s">
        <v>165</v>
      </c>
      <c r="B27" s="253"/>
      <c r="C27" s="253"/>
      <c r="D27" s="253"/>
      <c r="E27" s="253"/>
    </row>
    <row r="28" spans="1:5" x14ac:dyDescent="0.25">
      <c r="A28" s="254" t="s">
        <v>157</v>
      </c>
      <c r="B28" s="255">
        <v>1398.1194999999204</v>
      </c>
      <c r="C28" s="255">
        <v>3146.7500000002919</v>
      </c>
      <c r="D28" s="255">
        <v>303.29799999994663</v>
      </c>
      <c r="E28" s="255">
        <v>4848.1674999997585</v>
      </c>
    </row>
    <row r="29" spans="1:5" x14ac:dyDescent="0.25">
      <c r="A29" s="254" t="s">
        <v>158</v>
      </c>
      <c r="B29" s="256">
        <v>1619.3289999993999</v>
      </c>
      <c r="C29" s="256">
        <v>4032.6909999997292</v>
      </c>
      <c r="D29" s="256">
        <v>400.91099999981998</v>
      </c>
      <c r="E29" s="256">
        <v>6052.9309999999705</v>
      </c>
    </row>
    <row r="30" spans="1:5" x14ac:dyDescent="0.25">
      <c r="A30" s="254" t="s">
        <v>159</v>
      </c>
      <c r="B30" s="256">
        <v>1065.6380000000001</v>
      </c>
      <c r="C30" s="256">
        <v>4038.0870000004002</v>
      </c>
      <c r="D30" s="256">
        <v>313.02400000016007</v>
      </c>
      <c r="E30" s="256">
        <v>5416.7489999999698</v>
      </c>
    </row>
    <row r="31" spans="1:5" x14ac:dyDescent="0.25">
      <c r="A31" s="254" t="s">
        <v>160</v>
      </c>
      <c r="B31" s="256">
        <v>1076.7887554363399</v>
      </c>
      <c r="C31" s="256">
        <v>5583.5694105979801</v>
      </c>
      <c r="D31" s="256">
        <v>422.40500000028999</v>
      </c>
      <c r="E31" s="256">
        <v>7082.7631660342313</v>
      </c>
    </row>
    <row r="32" spans="1:5" x14ac:dyDescent="0.25">
      <c r="A32" s="254" t="s">
        <v>161</v>
      </c>
      <c r="B32" s="256">
        <v>1016.1799762919653</v>
      </c>
      <c r="C32" s="256">
        <v>5876.0187712822508</v>
      </c>
      <c r="D32" s="256">
        <v>364.71116919646545</v>
      </c>
      <c r="E32" s="256">
        <v>7256.9099167706818</v>
      </c>
    </row>
    <row r="33" spans="1:13" x14ac:dyDescent="0.25">
      <c r="A33" s="254" t="s">
        <v>162</v>
      </c>
      <c r="B33" s="256">
        <v>981.60105104851914</v>
      </c>
      <c r="C33" s="256">
        <v>7692.8582883582103</v>
      </c>
      <c r="D33" s="256">
        <v>587.40566405625214</v>
      </c>
      <c r="E33" s="256">
        <v>9261.8650034629809</v>
      </c>
    </row>
    <row r="34" spans="1:13" x14ac:dyDescent="0.25">
      <c r="A34" s="254" t="s">
        <v>163</v>
      </c>
      <c r="B34" s="256">
        <v>931.02353038768683</v>
      </c>
      <c r="C34" s="256">
        <v>8118.9982262295844</v>
      </c>
      <c r="D34" s="256">
        <v>709.21430460905776</v>
      </c>
      <c r="E34" s="256">
        <v>9759.236061226331</v>
      </c>
    </row>
    <row r="35" spans="1:13" x14ac:dyDescent="0.25">
      <c r="A35" s="254" t="s">
        <v>164</v>
      </c>
      <c r="B35" s="256">
        <v>765.2016871039275</v>
      </c>
      <c r="C35" s="256">
        <v>7752.8644180568299</v>
      </c>
      <c r="D35" s="256">
        <v>944.86697430749564</v>
      </c>
      <c r="E35" s="256">
        <v>9462.9330794682537</v>
      </c>
    </row>
    <row r="36" spans="1:13" x14ac:dyDescent="0.25">
      <c r="A36" s="254" t="s">
        <v>83</v>
      </c>
      <c r="B36" s="256">
        <v>880.33128023638039</v>
      </c>
      <c r="C36" s="256">
        <v>5651.3521411746069</v>
      </c>
      <c r="D36" s="256">
        <v>425.10571820639041</v>
      </c>
      <c r="E36" s="256">
        <v>6956.7891396173782</v>
      </c>
    </row>
    <row r="37" spans="1:13" x14ac:dyDescent="0.25">
      <c r="A37" s="254" t="s">
        <v>67</v>
      </c>
      <c r="B37" s="256">
        <v>804.20952298966961</v>
      </c>
      <c r="C37" s="256">
        <v>4891.1015482237945</v>
      </c>
      <c r="D37" s="256">
        <v>199.19176252790993</v>
      </c>
      <c r="E37" s="256">
        <v>5894.5028337413733</v>
      </c>
    </row>
    <row r="38" spans="1:13" x14ac:dyDescent="0.25">
      <c r="A38" s="254" t="s">
        <v>68</v>
      </c>
      <c r="B38" s="256">
        <v>852.73245220490617</v>
      </c>
      <c r="C38" s="256">
        <v>5714.719904889278</v>
      </c>
      <c r="D38" s="256">
        <v>191.87919708602925</v>
      </c>
      <c r="E38" s="256">
        <v>6759.331554180214</v>
      </c>
    </row>
    <row r="39" spans="1:13" x14ac:dyDescent="0.25">
      <c r="A39" s="254" t="s">
        <v>6</v>
      </c>
      <c r="B39" s="256">
        <v>943.95240498661747</v>
      </c>
      <c r="C39" s="256">
        <v>5787.0924705444259</v>
      </c>
      <c r="D39" s="256">
        <v>178.92174049998741</v>
      </c>
      <c r="E39" s="256">
        <v>6909.9666160310317</v>
      </c>
    </row>
    <row r="40" spans="1:13" x14ac:dyDescent="0.25">
      <c r="A40" s="254" t="s">
        <v>7</v>
      </c>
      <c r="B40" s="256">
        <v>672.1613699583736</v>
      </c>
      <c r="C40" s="256">
        <v>7149.2913232594783</v>
      </c>
      <c r="D40" s="256">
        <v>273.12224740125009</v>
      </c>
      <c r="E40" s="256">
        <v>8094.5749406191007</v>
      </c>
      <c r="M40" s="169"/>
    </row>
    <row r="41" spans="1:13" x14ac:dyDescent="0.25">
      <c r="A41" s="254" t="s">
        <v>8</v>
      </c>
      <c r="B41" s="256">
        <v>749.97877459201322</v>
      </c>
      <c r="C41" s="256">
        <v>7002.2548674928621</v>
      </c>
      <c r="D41" s="256">
        <v>218.20121008856921</v>
      </c>
      <c r="E41" s="256">
        <v>7970.4348521734455</v>
      </c>
    </row>
    <row r="42" spans="1:13" x14ac:dyDescent="0.25">
      <c r="A42" s="254" t="s">
        <v>39</v>
      </c>
      <c r="B42" s="257">
        <v>11.577190852020966</v>
      </c>
      <c r="C42" s="257">
        <v>-2.0566577737327383</v>
      </c>
      <c r="D42" s="257">
        <v>-20.108591605133924</v>
      </c>
      <c r="E42" s="257">
        <v>-1.5336208430502292</v>
      </c>
    </row>
    <row r="43" spans="1:13" x14ac:dyDescent="0.25">
      <c r="A43" s="254"/>
      <c r="B43" s="255"/>
      <c r="C43" s="255"/>
      <c r="D43" s="255"/>
      <c r="E43" s="255"/>
    </row>
    <row r="44" spans="1:13" x14ac:dyDescent="0.25">
      <c r="A44" s="252" t="s">
        <v>166</v>
      </c>
      <c r="B44" s="253"/>
      <c r="C44" s="253"/>
      <c r="D44" s="253"/>
      <c r="E44" s="253"/>
    </row>
    <row r="45" spans="1:13" x14ac:dyDescent="0.25">
      <c r="A45" s="254" t="s">
        <v>157</v>
      </c>
      <c r="B45" s="255">
        <v>240.5580000000287</v>
      </c>
      <c r="C45" s="255">
        <v>252.95099999990862</v>
      </c>
      <c r="D45" s="255">
        <v>507.42799999981702</v>
      </c>
      <c r="E45" s="255">
        <v>1000.9370000000243</v>
      </c>
    </row>
    <row r="46" spans="1:13" x14ac:dyDescent="0.25">
      <c r="A46" s="254" t="s">
        <v>158</v>
      </c>
      <c r="B46" s="256">
        <v>241.71849999996002</v>
      </c>
      <c r="C46" s="256">
        <v>420.05700000012001</v>
      </c>
      <c r="D46" s="256">
        <v>538.76899999998</v>
      </c>
      <c r="E46" s="256">
        <v>1200.5444999998899</v>
      </c>
    </row>
    <row r="47" spans="1:13" x14ac:dyDescent="0.25">
      <c r="A47" s="254" t="s">
        <v>159</v>
      </c>
      <c r="B47" s="256">
        <v>333.57100000012002</v>
      </c>
      <c r="C47" s="256">
        <v>472.29900000001004</v>
      </c>
      <c r="D47" s="256">
        <v>396.71400000000995</v>
      </c>
      <c r="E47" s="256">
        <v>1202.5840000001401</v>
      </c>
    </row>
    <row r="48" spans="1:13" x14ac:dyDescent="0.25">
      <c r="A48" s="254" t="s">
        <v>160</v>
      </c>
      <c r="B48" s="256">
        <v>468.34599999992002</v>
      </c>
      <c r="C48" s="256">
        <v>727.82700000025011</v>
      </c>
      <c r="D48" s="256">
        <v>466.21299999998996</v>
      </c>
      <c r="E48" s="256">
        <v>1662.38600000016</v>
      </c>
    </row>
    <row r="49" spans="1:5" x14ac:dyDescent="0.25">
      <c r="A49" s="254" t="s">
        <v>161</v>
      </c>
      <c r="B49" s="256">
        <v>580.05205556596002</v>
      </c>
      <c r="C49" s="256">
        <v>945.72922716966991</v>
      </c>
      <c r="D49" s="256">
        <v>490.98828532212013</v>
      </c>
      <c r="E49" s="256">
        <v>2016.7695680577497</v>
      </c>
    </row>
    <row r="50" spans="1:5" x14ac:dyDescent="0.25">
      <c r="A50" s="254" t="s">
        <v>162</v>
      </c>
      <c r="B50" s="256">
        <v>500.82394316460494</v>
      </c>
      <c r="C50" s="256">
        <v>517.28833298804989</v>
      </c>
      <c r="D50" s="256">
        <v>348.33741431934988</v>
      </c>
      <c r="E50" s="256">
        <v>1366.4496904720049</v>
      </c>
    </row>
    <row r="51" spans="1:5" x14ac:dyDescent="0.25">
      <c r="A51" s="254" t="s">
        <v>163</v>
      </c>
      <c r="B51" s="256">
        <v>542.88789458150507</v>
      </c>
      <c r="C51" s="256">
        <v>564.78692231415994</v>
      </c>
      <c r="D51" s="256">
        <v>294.71022961910001</v>
      </c>
      <c r="E51" s="256">
        <v>1402.3850465147648</v>
      </c>
    </row>
    <row r="52" spans="1:5" x14ac:dyDescent="0.25">
      <c r="A52" s="254" t="s">
        <v>164</v>
      </c>
      <c r="B52" s="256">
        <v>459.21038872561502</v>
      </c>
      <c r="C52" s="256">
        <v>466.31059679880991</v>
      </c>
      <c r="D52" s="256">
        <v>246.11333435397995</v>
      </c>
      <c r="E52" s="256">
        <v>1171.634319878405</v>
      </c>
    </row>
    <row r="53" spans="1:5" x14ac:dyDescent="0.25">
      <c r="A53" s="254" t="s">
        <v>83</v>
      </c>
      <c r="B53" s="256">
        <v>497.73790780808497</v>
      </c>
      <c r="C53" s="256">
        <v>520.39282234634993</v>
      </c>
      <c r="D53" s="256">
        <v>309.88402093112006</v>
      </c>
      <c r="E53" s="256">
        <v>1328.014751085555</v>
      </c>
    </row>
    <row r="54" spans="1:5" x14ac:dyDescent="0.25">
      <c r="A54" s="254" t="s">
        <v>67</v>
      </c>
      <c r="B54" s="256">
        <v>523.26093832790502</v>
      </c>
      <c r="C54" s="256">
        <v>501.25580452286454</v>
      </c>
      <c r="D54" s="256">
        <v>409.63751744641979</v>
      </c>
      <c r="E54" s="256">
        <v>1434.1542602971895</v>
      </c>
    </row>
    <row r="55" spans="1:5" x14ac:dyDescent="0.25">
      <c r="A55" s="254" t="s">
        <v>68</v>
      </c>
      <c r="B55" s="256">
        <v>604.59729288329504</v>
      </c>
      <c r="C55" s="256">
        <v>468.06059521070415</v>
      </c>
      <c r="D55" s="256">
        <v>508.70041306871002</v>
      </c>
      <c r="E55" s="256">
        <v>1581.3583011627088</v>
      </c>
    </row>
    <row r="56" spans="1:5" x14ac:dyDescent="0.25">
      <c r="A56" s="254" t="s">
        <v>6</v>
      </c>
      <c r="B56" s="256">
        <v>841.00455103402487</v>
      </c>
      <c r="C56" s="256">
        <v>548.39296180577367</v>
      </c>
      <c r="D56" s="256">
        <v>502.99531502973002</v>
      </c>
      <c r="E56" s="256">
        <v>1892.3928278695284</v>
      </c>
    </row>
    <row r="57" spans="1:5" x14ac:dyDescent="0.25">
      <c r="A57" s="254" t="s">
        <v>7</v>
      </c>
      <c r="B57" s="256">
        <v>1009.5142323428025</v>
      </c>
      <c r="C57" s="256">
        <v>480.21593057688335</v>
      </c>
      <c r="D57" s="256">
        <v>620.68913973169504</v>
      </c>
      <c r="E57" s="256">
        <v>2110.4193026513808</v>
      </c>
    </row>
    <row r="58" spans="1:5" x14ac:dyDescent="0.25">
      <c r="A58" s="254" t="s">
        <v>8</v>
      </c>
      <c r="B58" s="256">
        <v>904.01178989923619</v>
      </c>
      <c r="C58" s="256">
        <v>456.319707476595</v>
      </c>
      <c r="D58" s="256">
        <v>586.16362283774993</v>
      </c>
      <c r="E58" s="256">
        <v>1946.4951202135812</v>
      </c>
    </row>
    <row r="59" spans="1:5" x14ac:dyDescent="0.25">
      <c r="A59" s="254" t="s">
        <v>39</v>
      </c>
      <c r="B59" s="257">
        <v>-10.450812783364572</v>
      </c>
      <c r="C59" s="257">
        <v>-4.9761412686959012</v>
      </c>
      <c r="D59" s="257">
        <v>-5.5624490077060855</v>
      </c>
      <c r="E59" s="257">
        <v>-7.7673750534719286</v>
      </c>
    </row>
    <row r="60" spans="1:5" x14ac:dyDescent="0.25">
      <c r="A60" s="254"/>
      <c r="B60" s="255"/>
      <c r="C60" s="255"/>
      <c r="D60" s="255"/>
      <c r="E60" s="255"/>
    </row>
    <row r="61" spans="1:5" x14ac:dyDescent="0.25">
      <c r="A61" s="252" t="s">
        <v>167</v>
      </c>
      <c r="B61" s="253"/>
      <c r="C61" s="253"/>
      <c r="D61" s="253"/>
      <c r="E61" s="253"/>
    </row>
    <row r="62" spans="1:5" x14ac:dyDescent="0.25">
      <c r="A62" s="254" t="s">
        <v>157</v>
      </c>
      <c r="B62" s="255">
        <v>126.35949999989957</v>
      </c>
      <c r="C62" s="255">
        <v>304.93500000034777</v>
      </c>
      <c r="D62" s="255">
        <v>418.57600000006772</v>
      </c>
      <c r="E62" s="255">
        <v>849.87050000007503</v>
      </c>
    </row>
    <row r="63" spans="1:5" x14ac:dyDescent="0.25">
      <c r="A63" s="254" t="s">
        <v>158</v>
      </c>
      <c r="B63" s="256">
        <v>126.47950000010002</v>
      </c>
      <c r="C63" s="256">
        <v>347.55599999993996</v>
      </c>
      <c r="D63" s="256">
        <v>265.41899999993996</v>
      </c>
      <c r="E63" s="256">
        <v>739.4544999999199</v>
      </c>
    </row>
    <row r="64" spans="1:5" x14ac:dyDescent="0.25">
      <c r="A64" s="254" t="s">
        <v>159</v>
      </c>
      <c r="B64" s="256">
        <v>76.818000000010016</v>
      </c>
      <c r="C64" s="256">
        <v>615.80800000015006</v>
      </c>
      <c r="D64" s="256">
        <v>98.903000000009996</v>
      </c>
      <c r="E64" s="256">
        <v>791.52899999973988</v>
      </c>
    </row>
    <row r="65" spans="1:5" x14ac:dyDescent="0.25">
      <c r="A65" s="254" t="s">
        <v>160</v>
      </c>
      <c r="B65" s="256">
        <v>101.70749999982999</v>
      </c>
      <c r="C65" s="256">
        <v>1065.6759999995299</v>
      </c>
      <c r="D65" s="256">
        <v>130.26899999990002</v>
      </c>
      <c r="E65" s="256">
        <v>1297.6524999998701</v>
      </c>
    </row>
    <row r="66" spans="1:5" x14ac:dyDescent="0.25">
      <c r="A66" s="254" t="s">
        <v>161</v>
      </c>
      <c r="B66" s="256">
        <v>157.00854159324385</v>
      </c>
      <c r="C66" s="256">
        <v>1495.0276655691609</v>
      </c>
      <c r="D66" s="256">
        <v>128.63598523521708</v>
      </c>
      <c r="E66" s="256">
        <v>1780.672192397622</v>
      </c>
    </row>
    <row r="67" spans="1:5" x14ac:dyDescent="0.25">
      <c r="A67" s="254" t="s">
        <v>162</v>
      </c>
      <c r="B67" s="256">
        <v>165.17865403428806</v>
      </c>
      <c r="C67" s="256">
        <v>1286.8674089033993</v>
      </c>
      <c r="D67" s="256">
        <v>75.897608614626975</v>
      </c>
      <c r="E67" s="256">
        <v>1527.9436715523145</v>
      </c>
    </row>
    <row r="68" spans="1:5" x14ac:dyDescent="0.25">
      <c r="A68" s="254" t="s">
        <v>163</v>
      </c>
      <c r="B68" s="256">
        <v>152.82060696610151</v>
      </c>
      <c r="C68" s="256">
        <v>908.73755332219707</v>
      </c>
      <c r="D68" s="256">
        <v>53.491149133114391</v>
      </c>
      <c r="E68" s="256">
        <v>1115.0493094214132</v>
      </c>
    </row>
    <row r="69" spans="1:5" x14ac:dyDescent="0.25">
      <c r="A69" s="254" t="s">
        <v>164</v>
      </c>
      <c r="B69" s="256">
        <v>135.48774653841531</v>
      </c>
      <c r="C69" s="256">
        <v>521.20599905242273</v>
      </c>
      <c r="D69" s="256">
        <v>43.415450418078265</v>
      </c>
      <c r="E69" s="256">
        <v>700.10919600891623</v>
      </c>
    </row>
    <row r="70" spans="1:5" x14ac:dyDescent="0.25">
      <c r="A70" s="254" t="s">
        <v>83</v>
      </c>
      <c r="B70" s="256">
        <v>171.28300673986436</v>
      </c>
      <c r="C70" s="256">
        <v>693.89280323935316</v>
      </c>
      <c r="D70" s="256">
        <v>80.924355708973181</v>
      </c>
      <c r="E70" s="256">
        <v>946.10016568819083</v>
      </c>
    </row>
    <row r="71" spans="1:5" x14ac:dyDescent="0.25">
      <c r="A71" s="254" t="s">
        <v>67</v>
      </c>
      <c r="B71" s="256">
        <v>173.15173172196035</v>
      </c>
      <c r="C71" s="256">
        <v>550.57200928624081</v>
      </c>
      <c r="D71" s="256">
        <v>84.081726858349924</v>
      </c>
      <c r="E71" s="256">
        <v>807.805467866551</v>
      </c>
    </row>
    <row r="72" spans="1:5" x14ac:dyDescent="0.25">
      <c r="A72" s="254" t="s">
        <v>68</v>
      </c>
      <c r="B72" s="256">
        <v>170.50718132142271</v>
      </c>
      <c r="C72" s="256">
        <v>634.62402024574465</v>
      </c>
      <c r="D72" s="256">
        <v>127.32118990407224</v>
      </c>
      <c r="E72" s="256">
        <v>932.45239147123971</v>
      </c>
    </row>
    <row r="73" spans="1:5" x14ac:dyDescent="0.25">
      <c r="A73" s="254" t="s">
        <v>6</v>
      </c>
      <c r="B73" s="256">
        <v>172.82110733660414</v>
      </c>
      <c r="C73" s="256">
        <v>566.39895619245624</v>
      </c>
      <c r="D73" s="256">
        <v>125.95105981614893</v>
      </c>
      <c r="E73" s="256">
        <v>865.17112334520925</v>
      </c>
    </row>
    <row r="74" spans="1:5" x14ac:dyDescent="0.25">
      <c r="A74" s="254" t="s">
        <v>7</v>
      </c>
      <c r="B74" s="256">
        <v>191.73193450029021</v>
      </c>
      <c r="C74" s="256">
        <v>659.1608595399573</v>
      </c>
      <c r="D74" s="256">
        <v>124.2032483607577</v>
      </c>
      <c r="E74" s="256">
        <v>975.09604240100498</v>
      </c>
    </row>
    <row r="75" spans="1:5" x14ac:dyDescent="0.25">
      <c r="A75" s="254" t="s">
        <v>8</v>
      </c>
      <c r="B75" s="256">
        <v>137.63870489839528</v>
      </c>
      <c r="C75" s="256">
        <v>933.72290074970283</v>
      </c>
      <c r="D75" s="256">
        <v>103.2167735553665</v>
      </c>
      <c r="E75" s="256">
        <v>1174.5783792034647</v>
      </c>
    </row>
    <row r="76" spans="1:5" x14ac:dyDescent="0.25">
      <c r="A76" s="254" t="s">
        <v>39</v>
      </c>
      <c r="B76" s="257">
        <v>-28.212947281253797</v>
      </c>
      <c r="C76" s="257">
        <v>41.65326827830286</v>
      </c>
      <c r="D76" s="257">
        <v>-16.896880784014922</v>
      </c>
      <c r="E76" s="257">
        <v>20.457711664101215</v>
      </c>
    </row>
    <row r="77" spans="1:5" x14ac:dyDescent="0.25">
      <c r="A77" s="254"/>
      <c r="B77" s="255"/>
      <c r="C77" s="255"/>
      <c r="D77" s="255"/>
      <c r="E77" s="255"/>
    </row>
    <row r="78" spans="1:5" x14ac:dyDescent="0.25">
      <c r="A78" s="252" t="s">
        <v>168</v>
      </c>
      <c r="B78" s="253"/>
      <c r="C78" s="253"/>
      <c r="D78" s="253"/>
      <c r="E78" s="253"/>
    </row>
    <row r="79" spans="1:5" x14ac:dyDescent="0.25">
      <c r="A79" s="254" t="s">
        <v>157</v>
      </c>
      <c r="B79" s="255">
        <v>3919.732999999987</v>
      </c>
      <c r="C79" s="255">
        <v>4494.7280000001228</v>
      </c>
      <c r="D79" s="255">
        <v>762.73300000011557</v>
      </c>
      <c r="E79" s="255">
        <v>9177.1939999998158</v>
      </c>
    </row>
    <row r="80" spans="1:5" x14ac:dyDescent="0.25">
      <c r="A80" s="254" t="s">
        <v>158</v>
      </c>
      <c r="B80" s="256">
        <v>4083.1625000001804</v>
      </c>
      <c r="C80" s="256">
        <v>5960.9250000000493</v>
      </c>
      <c r="D80" s="256">
        <v>844.37900000026002</v>
      </c>
      <c r="E80" s="256">
        <v>10888.466500000251</v>
      </c>
    </row>
    <row r="81" spans="1:5" x14ac:dyDescent="0.25">
      <c r="A81" s="254" t="s">
        <v>159</v>
      </c>
      <c r="B81" s="256">
        <v>4063.2744999999704</v>
      </c>
      <c r="C81" s="256">
        <v>6267.5979999997799</v>
      </c>
      <c r="D81" s="256">
        <v>1039.4000000000901</v>
      </c>
      <c r="E81" s="256">
        <v>11370.27249999985</v>
      </c>
    </row>
    <row r="82" spans="1:5" x14ac:dyDescent="0.25">
      <c r="A82" s="254" t="s">
        <v>160</v>
      </c>
      <c r="B82" s="256">
        <v>4757.3550279998499</v>
      </c>
      <c r="C82" s="256">
        <v>7087.4250000000911</v>
      </c>
      <c r="D82" s="256">
        <v>1194.64099999989</v>
      </c>
      <c r="E82" s="256">
        <v>13039.421028000019</v>
      </c>
    </row>
    <row r="83" spans="1:5" x14ac:dyDescent="0.25">
      <c r="A83" s="254" t="s">
        <v>161</v>
      </c>
      <c r="B83" s="256">
        <v>5845.1472820828767</v>
      </c>
      <c r="C83" s="256">
        <v>8287.3497277974893</v>
      </c>
      <c r="D83" s="256">
        <v>1207.5374223163101</v>
      </c>
      <c r="E83" s="256">
        <v>15340.034432196675</v>
      </c>
    </row>
    <row r="84" spans="1:5" x14ac:dyDescent="0.25">
      <c r="A84" s="254" t="s">
        <v>162</v>
      </c>
      <c r="B84" s="256">
        <v>5894.4262390193235</v>
      </c>
      <c r="C84" s="256">
        <v>8306.8529678009745</v>
      </c>
      <c r="D84" s="256">
        <v>704.43839317896982</v>
      </c>
      <c r="E84" s="256">
        <v>14905.717599999269</v>
      </c>
    </row>
    <row r="85" spans="1:5" x14ac:dyDescent="0.25">
      <c r="A85" s="254" t="s">
        <v>163</v>
      </c>
      <c r="B85" s="256">
        <v>4960.9998599083874</v>
      </c>
      <c r="C85" s="256">
        <v>7059.4631663112259</v>
      </c>
      <c r="D85" s="256">
        <v>600.5466430748296</v>
      </c>
      <c r="E85" s="256">
        <v>12621.009669294443</v>
      </c>
    </row>
    <row r="86" spans="1:5" x14ac:dyDescent="0.25">
      <c r="A86" s="254" t="s">
        <v>164</v>
      </c>
      <c r="B86" s="256">
        <v>3911.9935183005246</v>
      </c>
      <c r="C86" s="256">
        <v>8399.4544112597687</v>
      </c>
      <c r="D86" s="256">
        <v>430.5008546212369</v>
      </c>
      <c r="E86" s="256">
        <v>12741.948784181528</v>
      </c>
    </row>
    <row r="87" spans="1:5" x14ac:dyDescent="0.25">
      <c r="A87" s="254" t="s">
        <v>83</v>
      </c>
      <c r="B87" s="256">
        <v>3878.2210003045093</v>
      </c>
      <c r="C87" s="256">
        <v>11927.838142639177</v>
      </c>
      <c r="D87" s="256">
        <v>573.95422466291927</v>
      </c>
      <c r="E87" s="256">
        <v>16380.013367606603</v>
      </c>
    </row>
    <row r="88" spans="1:5" x14ac:dyDescent="0.25">
      <c r="A88" s="254" t="s">
        <v>67</v>
      </c>
      <c r="B88" s="256">
        <v>4148.5503634461802</v>
      </c>
      <c r="C88" s="256">
        <v>10012.303341985469</v>
      </c>
      <c r="D88" s="256">
        <v>827.03220823311949</v>
      </c>
      <c r="E88" s="256">
        <v>14987.885913664768</v>
      </c>
    </row>
    <row r="89" spans="1:5" x14ac:dyDescent="0.25">
      <c r="A89" s="254" t="s">
        <v>68</v>
      </c>
      <c r="B89" s="256">
        <v>3417.8919156170427</v>
      </c>
      <c r="C89" s="256">
        <v>10610.502903577686</v>
      </c>
      <c r="D89" s="256">
        <v>728.40998488720095</v>
      </c>
      <c r="E89" s="256">
        <v>14756.804804081932</v>
      </c>
    </row>
    <row r="90" spans="1:5" x14ac:dyDescent="0.25">
      <c r="A90" s="254" t="s">
        <v>6</v>
      </c>
      <c r="B90" s="256">
        <v>4689.8723557636276</v>
      </c>
      <c r="C90" s="256">
        <v>10849.090163809409</v>
      </c>
      <c r="D90" s="256">
        <v>402.33891256248</v>
      </c>
      <c r="E90" s="256">
        <v>15941.301432135517</v>
      </c>
    </row>
    <row r="91" spans="1:5" x14ac:dyDescent="0.25">
      <c r="A91" s="254" t="s">
        <v>7</v>
      </c>
      <c r="B91" s="256">
        <v>4098.1819134737407</v>
      </c>
      <c r="C91" s="256">
        <v>9085.6078959514816</v>
      </c>
      <c r="D91" s="256">
        <v>361.16007263884507</v>
      </c>
      <c r="E91" s="256">
        <v>13544.949882064066</v>
      </c>
    </row>
    <row r="92" spans="1:5" s="22" customFormat="1" x14ac:dyDescent="0.25">
      <c r="A92" s="258" t="s">
        <v>8</v>
      </c>
      <c r="B92" s="256">
        <v>3796.7409903814278</v>
      </c>
      <c r="C92" s="256">
        <v>9205.5087230717254</v>
      </c>
      <c r="D92" s="256">
        <v>333.35033801128498</v>
      </c>
      <c r="E92" s="256">
        <v>13335.600051464437</v>
      </c>
    </row>
    <row r="93" spans="1:5" x14ac:dyDescent="0.25">
      <c r="A93" s="254" t="s">
        <v>39</v>
      </c>
      <c r="B93" s="257">
        <v>-7.3554793187987757</v>
      </c>
      <c r="C93" s="257">
        <v>1.3196786444379931</v>
      </c>
      <c r="D93" s="257">
        <v>-7.7001132557001748</v>
      </c>
      <c r="E93" s="257">
        <v>-1.5455932463570474</v>
      </c>
    </row>
    <row r="94" spans="1:5" x14ac:dyDescent="0.25">
      <c r="A94" s="254"/>
      <c r="B94" s="255"/>
      <c r="C94" s="255"/>
      <c r="D94" s="255"/>
      <c r="E94" s="255"/>
    </row>
    <row r="95" spans="1:5" x14ac:dyDescent="0.25">
      <c r="A95" s="252" t="s">
        <v>169</v>
      </c>
      <c r="B95" s="253"/>
      <c r="C95" s="253"/>
      <c r="D95" s="253"/>
      <c r="E95" s="253"/>
    </row>
    <row r="96" spans="1:5" x14ac:dyDescent="0.25">
      <c r="A96" s="254" t="s">
        <v>157</v>
      </c>
      <c r="B96" s="255">
        <v>2620.5155000001237</v>
      </c>
      <c r="C96" s="255">
        <v>6451.0809999997746</v>
      </c>
      <c r="D96" s="255">
        <v>254.46599999986867</v>
      </c>
      <c r="E96" s="255">
        <v>9326.0624999999873</v>
      </c>
    </row>
    <row r="97" spans="1:5" x14ac:dyDescent="0.25">
      <c r="A97" s="254" t="s">
        <v>158</v>
      </c>
      <c r="B97" s="256">
        <v>2597.5419999997093</v>
      </c>
      <c r="C97" s="256">
        <v>7118.0590000001102</v>
      </c>
      <c r="D97" s="256">
        <v>386.92499999967004</v>
      </c>
      <c r="E97" s="256">
        <v>10102.525999999913</v>
      </c>
    </row>
    <row r="98" spans="1:5" x14ac:dyDescent="0.25">
      <c r="A98" s="254" t="s">
        <v>159</v>
      </c>
      <c r="B98" s="256">
        <v>2240.2765000000795</v>
      </c>
      <c r="C98" s="256">
        <v>7890.0610000002889</v>
      </c>
      <c r="D98" s="256">
        <v>436.10499999990998</v>
      </c>
      <c r="E98" s="256">
        <v>10566.442500000141</v>
      </c>
    </row>
    <row r="99" spans="1:5" x14ac:dyDescent="0.25">
      <c r="A99" s="254" t="s">
        <v>160</v>
      </c>
      <c r="B99" s="256">
        <v>3133.72700000024</v>
      </c>
      <c r="C99" s="256">
        <v>9923.4479999998603</v>
      </c>
      <c r="D99" s="256">
        <v>626.82200000016007</v>
      </c>
      <c r="E99" s="256">
        <v>13683.997000000069</v>
      </c>
    </row>
    <row r="100" spans="1:5" x14ac:dyDescent="0.25">
      <c r="A100" s="254" t="s">
        <v>161</v>
      </c>
      <c r="B100" s="256">
        <v>3766.4603392494191</v>
      </c>
      <c r="C100" s="256">
        <v>10482.257427557186</v>
      </c>
      <c r="D100" s="256">
        <v>696.66341582124528</v>
      </c>
      <c r="E100" s="256">
        <v>14945.381182627847</v>
      </c>
    </row>
    <row r="101" spans="1:5" x14ac:dyDescent="0.25">
      <c r="A101" s="254" t="s">
        <v>162</v>
      </c>
      <c r="B101" s="256">
        <v>3581.9519698222562</v>
      </c>
      <c r="C101" s="256">
        <v>9143.2056884940794</v>
      </c>
      <c r="D101" s="256">
        <v>326.37674305469119</v>
      </c>
      <c r="E101" s="256">
        <v>13051.534401371026</v>
      </c>
    </row>
    <row r="102" spans="1:5" x14ac:dyDescent="0.25">
      <c r="A102" s="254" t="s">
        <v>163</v>
      </c>
      <c r="B102" s="256">
        <v>3659.8813412156428</v>
      </c>
      <c r="C102" s="256">
        <v>9555.1791093322681</v>
      </c>
      <c r="D102" s="256">
        <v>414.06128864325018</v>
      </c>
      <c r="E102" s="256">
        <v>13629.12173919116</v>
      </c>
    </row>
    <row r="103" spans="1:5" x14ac:dyDescent="0.25">
      <c r="A103" s="254" t="s">
        <v>164</v>
      </c>
      <c r="B103" s="256">
        <v>2871.7790778978047</v>
      </c>
      <c r="C103" s="256">
        <v>8900.9782929262874</v>
      </c>
      <c r="D103" s="256">
        <v>368.7955244797372</v>
      </c>
      <c r="E103" s="256">
        <v>12141.55289530383</v>
      </c>
    </row>
    <row r="104" spans="1:5" x14ac:dyDescent="0.25">
      <c r="A104" s="254" t="s">
        <v>83</v>
      </c>
      <c r="B104" s="256">
        <v>2724.692200395787</v>
      </c>
      <c r="C104" s="256">
        <v>10863.895048010658</v>
      </c>
      <c r="D104" s="256">
        <v>422.03797393942108</v>
      </c>
      <c r="E104" s="256">
        <v>14010.625222345867</v>
      </c>
    </row>
    <row r="105" spans="1:5" x14ac:dyDescent="0.25">
      <c r="A105" s="254" t="s">
        <v>67</v>
      </c>
      <c r="B105" s="256">
        <v>1465.0663972057928</v>
      </c>
      <c r="C105" s="256">
        <v>9811.1693049079586</v>
      </c>
      <c r="D105" s="256">
        <v>573.27310555725808</v>
      </c>
      <c r="E105" s="256">
        <v>11849.508807671009</v>
      </c>
    </row>
    <row r="106" spans="1:5" x14ac:dyDescent="0.25">
      <c r="A106" s="254" t="s">
        <v>68</v>
      </c>
      <c r="B106" s="256">
        <v>1598.8372824678884</v>
      </c>
      <c r="C106" s="256">
        <v>11606.625050897877</v>
      </c>
      <c r="D106" s="256">
        <v>855.28732468328985</v>
      </c>
      <c r="E106" s="256">
        <v>14060.749658049055</v>
      </c>
    </row>
    <row r="107" spans="1:5" x14ac:dyDescent="0.25">
      <c r="A107" s="254" t="s">
        <v>6</v>
      </c>
      <c r="B107" s="256">
        <v>1786.9973958967848</v>
      </c>
      <c r="C107" s="256">
        <v>11846.610621338577</v>
      </c>
      <c r="D107" s="256">
        <v>406.11002423132106</v>
      </c>
      <c r="E107" s="256">
        <v>14039.718041466684</v>
      </c>
    </row>
    <row r="108" spans="1:5" x14ac:dyDescent="0.25">
      <c r="A108" s="254" t="s">
        <v>7</v>
      </c>
      <c r="B108" s="256">
        <v>1494.8438789255379</v>
      </c>
      <c r="C108" s="256">
        <v>8957.0871220589834</v>
      </c>
      <c r="D108" s="256">
        <v>223.69053872179447</v>
      </c>
      <c r="E108" s="256">
        <v>10675.621539706313</v>
      </c>
    </row>
    <row r="109" spans="1:5" s="22" customFormat="1" x14ac:dyDescent="0.25">
      <c r="A109" s="258" t="s">
        <v>8</v>
      </c>
      <c r="B109" s="256">
        <v>1583.8720271763345</v>
      </c>
      <c r="C109" s="256">
        <v>11259.547132701375</v>
      </c>
      <c r="D109" s="256">
        <v>204.86191815605659</v>
      </c>
      <c r="E109" s="256">
        <v>13048.281078033766</v>
      </c>
    </row>
    <row r="110" spans="1:5" x14ac:dyDescent="0.25">
      <c r="A110" s="254" t="s">
        <v>39</v>
      </c>
      <c r="B110" s="257">
        <v>5.9556820284662919</v>
      </c>
      <c r="C110" s="257">
        <v>25.705455124713804</v>
      </c>
      <c r="D110" s="257">
        <v>-8.4172628280694379</v>
      </c>
      <c r="E110" s="257">
        <v>22.225024833474233</v>
      </c>
    </row>
    <row r="111" spans="1:5" x14ac:dyDescent="0.25">
      <c r="A111" s="254"/>
      <c r="B111" s="255"/>
      <c r="C111" s="255"/>
      <c r="D111" s="255"/>
      <c r="E111" s="255"/>
    </row>
    <row r="112" spans="1:5" x14ac:dyDescent="0.25">
      <c r="A112" s="252" t="s">
        <v>170</v>
      </c>
      <c r="B112" s="253"/>
      <c r="C112" s="253"/>
      <c r="D112" s="253"/>
      <c r="E112" s="253"/>
    </row>
    <row r="113" spans="1:8" x14ac:dyDescent="0.25">
      <c r="A113" s="254" t="s">
        <v>157</v>
      </c>
      <c r="B113" s="255">
        <v>9837.2425000001112</v>
      </c>
      <c r="C113" s="255">
        <v>16192.466000000346</v>
      </c>
      <c r="D113" s="255">
        <v>2903.2839999997723</v>
      </c>
      <c r="E113" s="255">
        <v>28932.992499999829</v>
      </c>
    </row>
    <row r="114" spans="1:8" x14ac:dyDescent="0.25">
      <c r="A114" s="254" t="s">
        <v>158</v>
      </c>
      <c r="B114" s="255">
        <v>10517.30049999975</v>
      </c>
      <c r="C114" s="255">
        <v>20202.834000000159</v>
      </c>
      <c r="D114" s="255">
        <v>3344.2879999997203</v>
      </c>
      <c r="E114" s="255">
        <v>34064.422499999768</v>
      </c>
    </row>
    <row r="115" spans="1:8" x14ac:dyDescent="0.25">
      <c r="A115" s="254" t="s">
        <v>159</v>
      </c>
      <c r="B115" s="255">
        <v>9097.16050000012</v>
      </c>
      <c r="C115" s="255">
        <v>21360.977000000428</v>
      </c>
      <c r="D115" s="255">
        <v>3159.4760000001902</v>
      </c>
      <c r="E115" s="255">
        <v>33617.61349999981</v>
      </c>
    </row>
    <row r="116" spans="1:8" x14ac:dyDescent="0.25">
      <c r="A116" s="254" t="s">
        <v>160</v>
      </c>
      <c r="B116" s="255">
        <v>10820.837389722721</v>
      </c>
      <c r="C116" s="255">
        <v>26879.515583638673</v>
      </c>
      <c r="D116" s="255">
        <v>3988.6920000001001</v>
      </c>
      <c r="E116" s="255">
        <v>41689.04497336191</v>
      </c>
    </row>
    <row r="117" spans="1:8" x14ac:dyDescent="0.25">
      <c r="A117" s="254" t="s">
        <v>161</v>
      </c>
      <c r="B117" s="255">
        <v>12636.085636473206</v>
      </c>
      <c r="C117" s="255">
        <v>29916.754587766627</v>
      </c>
      <c r="D117" s="255">
        <v>4137.0029142230678</v>
      </c>
      <c r="E117" s="255">
        <v>46689.8431384629</v>
      </c>
    </row>
    <row r="118" spans="1:8" x14ac:dyDescent="0.25">
      <c r="A118" s="254" t="s">
        <v>162</v>
      </c>
      <c r="B118" s="255">
        <v>12433.481688438322</v>
      </c>
      <c r="C118" s="255">
        <v>29907.517419318123</v>
      </c>
      <c r="D118" s="255">
        <v>3496.3360084340302</v>
      </c>
      <c r="E118" s="255">
        <v>45837.335116190479</v>
      </c>
    </row>
    <row r="119" spans="1:8" x14ac:dyDescent="0.25">
      <c r="A119" s="254" t="s">
        <v>163</v>
      </c>
      <c r="B119" s="255">
        <v>11646.634207588178</v>
      </c>
      <c r="C119" s="255">
        <v>29124.737157166928</v>
      </c>
      <c r="D119" s="255">
        <v>3531.8208595633223</v>
      </c>
      <c r="E119" s="255">
        <v>44303.192224318431</v>
      </c>
    </row>
    <row r="120" spans="1:8" x14ac:dyDescent="0.25">
      <c r="A120" s="254" t="s">
        <v>164</v>
      </c>
      <c r="B120" s="255">
        <v>9168.9391249495948</v>
      </c>
      <c r="C120" s="255">
        <v>28922.093917424179</v>
      </c>
      <c r="D120" s="255">
        <v>3344.6330891656889</v>
      </c>
      <c r="E120" s="255">
        <v>41435.666131539467</v>
      </c>
    </row>
    <row r="121" spans="1:8" x14ac:dyDescent="0.25">
      <c r="A121" s="254" t="s">
        <v>83</v>
      </c>
      <c r="B121" s="255">
        <v>9007.3355618928617</v>
      </c>
      <c r="C121" s="255">
        <v>32490.606758768699</v>
      </c>
      <c r="D121" s="255">
        <v>3019.4533702183098</v>
      </c>
      <c r="E121" s="255">
        <v>44517.395690879865</v>
      </c>
    </row>
    <row r="122" spans="1:8" x14ac:dyDescent="0.25">
      <c r="A122" s="254" t="s">
        <v>67</v>
      </c>
      <c r="B122" s="255">
        <v>7892.5654220177385</v>
      </c>
      <c r="C122" s="255">
        <v>28707.807589302098</v>
      </c>
      <c r="D122" s="255">
        <v>3322.1686111606373</v>
      </c>
      <c r="E122" s="255">
        <v>39922.541622480472</v>
      </c>
    </row>
    <row r="123" spans="1:8" x14ac:dyDescent="0.25">
      <c r="A123" s="254" t="s">
        <v>68</v>
      </c>
      <c r="B123" s="255">
        <v>7418.9538482280677</v>
      </c>
      <c r="C123" s="255">
        <v>31721.281332957762</v>
      </c>
      <c r="D123" s="255">
        <v>3262.4572245990121</v>
      </c>
      <c r="E123" s="255">
        <v>42402.692405784845</v>
      </c>
    </row>
    <row r="124" spans="1:8" x14ac:dyDescent="0.25">
      <c r="A124" s="254" t="s">
        <v>6</v>
      </c>
      <c r="B124" s="255">
        <v>9262.2150842502215</v>
      </c>
      <c r="C124" s="255">
        <v>32505.05348894831</v>
      </c>
      <c r="D124" s="255">
        <v>2079.4320871737968</v>
      </c>
      <c r="E124" s="255">
        <v>43846.700660372328</v>
      </c>
    </row>
    <row r="125" spans="1:8" x14ac:dyDescent="0.25">
      <c r="A125" s="254" t="s">
        <v>7</v>
      </c>
      <c r="B125" s="255">
        <v>8022.8867063626994</v>
      </c>
      <c r="C125" s="255">
        <v>28985.566370326975</v>
      </c>
      <c r="D125" s="255">
        <v>2080.071646338597</v>
      </c>
      <c r="E125" s="255">
        <v>39088.524723028277</v>
      </c>
    </row>
    <row r="126" spans="1:8" s="22" customFormat="1" x14ac:dyDescent="0.25">
      <c r="A126" s="258" t="s">
        <v>8</v>
      </c>
      <c r="B126" s="256">
        <v>7780.3877454934627</v>
      </c>
      <c r="C126" s="256">
        <v>31781.906166686902</v>
      </c>
      <c r="D126" s="256">
        <v>1873.7908833622676</v>
      </c>
      <c r="E126" s="256">
        <v>41436.084795542629</v>
      </c>
    </row>
    <row r="127" spans="1:8" x14ac:dyDescent="0.25">
      <c r="A127" s="254" t="s">
        <v>39</v>
      </c>
      <c r="B127" s="257">
        <v>-3.0225898700142233</v>
      </c>
      <c r="C127" s="257">
        <v>9.6473526190007064</v>
      </c>
      <c r="D127" s="257">
        <v>-9.9170027791797892</v>
      </c>
      <c r="E127" s="257">
        <v>6.0057525556377191</v>
      </c>
    </row>
    <row r="128" spans="1:8" ht="15.75" x14ac:dyDescent="0.25">
      <c r="H128" s="259"/>
    </row>
    <row r="129" spans="1:5" ht="129" customHeight="1" x14ac:dyDescent="0.25">
      <c r="A129" s="423" t="s">
        <v>171</v>
      </c>
      <c r="B129" s="423"/>
      <c r="C129" s="423"/>
      <c r="D129" s="423"/>
      <c r="E129" s="423"/>
    </row>
  </sheetData>
  <mergeCells count="1">
    <mergeCell ref="A129:E129"/>
  </mergeCells>
  <pageMargins left="0.7" right="0.7" top="0.75" bottom="0.75" header="0.3" footer="0.3"/>
  <pageSetup paperSize="9"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2"/>
  <sheetViews>
    <sheetView workbookViewId="0">
      <selection activeCell="D24" sqref="A1:D24"/>
    </sheetView>
  </sheetViews>
  <sheetFormatPr defaultRowHeight="15" x14ac:dyDescent="0.25"/>
  <cols>
    <col min="1" max="1" width="47.7109375" customWidth="1"/>
    <col min="2" max="2" width="20.5703125" bestFit="1" customWidth="1"/>
    <col min="3" max="3" width="22" bestFit="1" customWidth="1"/>
    <col min="4" max="4" width="12.28515625" bestFit="1" customWidth="1"/>
  </cols>
  <sheetData>
    <row r="1" spans="1:4" ht="15.75" x14ac:dyDescent="0.25">
      <c r="A1" s="413" t="s">
        <v>696</v>
      </c>
    </row>
    <row r="2" spans="1:4" x14ac:dyDescent="0.25">
      <c r="A2" s="46"/>
      <c r="B2" s="401" t="s">
        <v>697</v>
      </c>
      <c r="C2" s="401" t="s">
        <v>698</v>
      </c>
      <c r="D2" s="400" t="s">
        <v>699</v>
      </c>
    </row>
    <row r="3" spans="1:4" x14ac:dyDescent="0.25">
      <c r="A3" s="46" t="s">
        <v>700</v>
      </c>
      <c r="B3" s="48">
        <v>5588.2711230000004</v>
      </c>
      <c r="C3" s="48">
        <v>7324.6481290000002</v>
      </c>
      <c r="D3" s="402">
        <f>((C3-B3)/B3)*100</f>
        <v>31.07181036463108</v>
      </c>
    </row>
    <row r="4" spans="1:4" x14ac:dyDescent="0.25">
      <c r="A4" s="411" t="s">
        <v>701</v>
      </c>
      <c r="B4" s="412">
        <v>5360.2323759999999</v>
      </c>
      <c r="C4" s="412">
        <v>7067.4074650000002</v>
      </c>
      <c r="D4" s="402">
        <f t="shared" ref="D4:D8" si="0">((C4-B4)/B4)*100</f>
        <v>31.84890074250767</v>
      </c>
    </row>
    <row r="5" spans="1:4" x14ac:dyDescent="0.25">
      <c r="A5" s="411" t="s">
        <v>702</v>
      </c>
      <c r="B5" s="412">
        <v>228.038747</v>
      </c>
      <c r="C5" s="412">
        <v>257.24066399999998</v>
      </c>
      <c r="D5" s="402">
        <f t="shared" si="0"/>
        <v>12.805682097525287</v>
      </c>
    </row>
    <row r="6" spans="1:4" x14ac:dyDescent="0.25">
      <c r="A6" s="46" t="s">
        <v>703</v>
      </c>
      <c r="B6" s="48">
        <v>1475.0451169999999</v>
      </c>
      <c r="C6" s="48">
        <v>1804.8148177</v>
      </c>
      <c r="D6" s="402">
        <f t="shared" si="0"/>
        <v>22.35658400542335</v>
      </c>
    </row>
    <row r="7" spans="1:4" x14ac:dyDescent="0.25">
      <c r="A7" s="46" t="s">
        <v>704</v>
      </c>
      <c r="B7" s="48">
        <v>189.96328199999999</v>
      </c>
      <c r="C7" s="48">
        <v>163.68948599999999</v>
      </c>
      <c r="D7" s="402">
        <f t="shared" si="0"/>
        <v>-13.830986558760342</v>
      </c>
    </row>
    <row r="8" spans="1:4" x14ac:dyDescent="0.25">
      <c r="A8" s="403" t="s">
        <v>705</v>
      </c>
      <c r="B8" s="404">
        <v>7253.2795219999998</v>
      </c>
      <c r="C8" s="404">
        <v>9293.1524327000006</v>
      </c>
      <c r="D8" s="402">
        <f t="shared" si="0"/>
        <v>28.123456493202013</v>
      </c>
    </row>
    <row r="9" spans="1:4" x14ac:dyDescent="0.25">
      <c r="A9" s="46"/>
      <c r="B9" s="48"/>
      <c r="C9" s="48"/>
    </row>
    <row r="10" spans="1:4" x14ac:dyDescent="0.25">
      <c r="A10" s="46" t="s">
        <v>706</v>
      </c>
      <c r="B10" s="48">
        <v>1233.0143910866702</v>
      </c>
      <c r="C10" s="48">
        <v>1124.9382982362599</v>
      </c>
      <c r="D10" s="402">
        <f t="shared" ref="D10:D12" si="1">((C10-B10)/B10)*100</f>
        <v>-8.765193142243989</v>
      </c>
    </row>
    <row r="11" spans="1:4" x14ac:dyDescent="0.25">
      <c r="A11" s="46" t="s">
        <v>707</v>
      </c>
      <c r="B11" s="48">
        <v>710.95843103034008</v>
      </c>
      <c r="C11" s="48">
        <v>603.88345610931992</v>
      </c>
      <c r="D11" s="402">
        <f t="shared" si="1"/>
        <v>-15.060651966085306</v>
      </c>
    </row>
    <row r="12" spans="1:4" x14ac:dyDescent="0.25">
      <c r="A12" s="403" t="s">
        <v>708</v>
      </c>
      <c r="B12" s="404">
        <v>1943.9728221170103</v>
      </c>
      <c r="C12" s="404">
        <v>1728.8217543455798</v>
      </c>
      <c r="D12" s="402">
        <f t="shared" si="1"/>
        <v>-11.067596487132382</v>
      </c>
    </row>
    <row r="13" spans="1:4" x14ac:dyDescent="0.25">
      <c r="A13" s="46"/>
      <c r="B13" s="48"/>
      <c r="C13" s="48"/>
    </row>
    <row r="14" spans="1:4" x14ac:dyDescent="0.25">
      <c r="A14" s="403" t="s">
        <v>709</v>
      </c>
      <c r="B14" s="404">
        <v>1349.1201940866704</v>
      </c>
      <c r="C14" s="404">
        <v>1293.1910352362599</v>
      </c>
      <c r="D14" s="402">
        <f t="shared" ref="D14" si="2">((C14-B14)/B14)*100</f>
        <v>-4.1456023781686442</v>
      </c>
    </row>
    <row r="15" spans="1:4" x14ac:dyDescent="0.25">
      <c r="A15" s="46"/>
      <c r="B15" s="48"/>
      <c r="C15" s="48"/>
    </row>
    <row r="16" spans="1:4" x14ac:dyDescent="0.25">
      <c r="A16" s="403" t="s">
        <v>710</v>
      </c>
      <c r="B16" s="404">
        <v>1727.0268140000001</v>
      </c>
      <c r="C16" s="404">
        <v>1616.70946</v>
      </c>
      <c r="D16" s="402">
        <f t="shared" ref="D16" si="3">((C16-B16)/B16)*100</f>
        <v>-6.3877036016882602</v>
      </c>
    </row>
    <row r="17" spans="1:4" x14ac:dyDescent="0.25">
      <c r="A17" s="46"/>
      <c r="B17" s="48"/>
      <c r="C17" s="48"/>
    </row>
    <row r="18" spans="1:4" x14ac:dyDescent="0.25">
      <c r="A18" s="403" t="s">
        <v>711</v>
      </c>
      <c r="B18" s="404">
        <v>1305.038863</v>
      </c>
      <c r="C18" s="404">
        <v>1216.9169588</v>
      </c>
      <c r="D18" s="402">
        <f t="shared" ref="D18" si="4">((C18-B18)/B18)*100</f>
        <v>-6.7524352491256057</v>
      </c>
    </row>
    <row r="19" spans="1:4" x14ac:dyDescent="0.25">
      <c r="A19" s="46"/>
      <c r="B19" s="48"/>
      <c r="C19" s="48"/>
    </row>
    <row r="20" spans="1:4" x14ac:dyDescent="0.25">
      <c r="A20" s="403" t="s">
        <v>712</v>
      </c>
      <c r="B20" s="404">
        <v>296.58553069999999</v>
      </c>
      <c r="C20" s="404">
        <v>457.15464739999999</v>
      </c>
      <c r="D20" s="402">
        <f t="shared" ref="D20" si="5">((C20-B20)/B20)*100</f>
        <v>54.139228006513129</v>
      </c>
    </row>
    <row r="21" spans="1:4" x14ac:dyDescent="0.25">
      <c r="A21" s="46"/>
      <c r="B21" s="48"/>
      <c r="C21" s="48"/>
    </row>
    <row r="22" spans="1:4" x14ac:dyDescent="0.25">
      <c r="A22" s="403" t="s">
        <v>713</v>
      </c>
      <c r="B22" s="404">
        <v>3328.6512077000002</v>
      </c>
      <c r="C22" s="404">
        <v>3290.7810662000002</v>
      </c>
      <c r="D22" s="402">
        <f t="shared" ref="D22" si="6">((C22-B22)/B22)*100</f>
        <v>-1.1377023045369539</v>
      </c>
    </row>
    <row r="23" spans="1:4" x14ac:dyDescent="0.25">
      <c r="A23" s="46"/>
      <c r="B23" s="48"/>
      <c r="C23" s="48"/>
    </row>
    <row r="24" spans="1:4" x14ac:dyDescent="0.25">
      <c r="A24" s="403" t="s">
        <v>714</v>
      </c>
      <c r="B24" s="404">
        <v>13875.02374590368</v>
      </c>
      <c r="C24" s="404">
        <v>15605.94628848184</v>
      </c>
      <c r="D24" s="402">
        <f t="shared" ref="D24" si="7">((C24-B24)/B24)*100</f>
        <v>12.475096073901714</v>
      </c>
    </row>
    <row r="26" spans="1:4" x14ac:dyDescent="0.25">
      <c r="A26" t="s">
        <v>715</v>
      </c>
    </row>
    <row r="28" spans="1:4" ht="15.75" x14ac:dyDescent="0.25">
      <c r="A28" s="413" t="s">
        <v>716</v>
      </c>
    </row>
    <row r="29" spans="1:4" x14ac:dyDescent="0.25">
      <c r="A29" s="405"/>
      <c r="B29" s="406" t="s">
        <v>717</v>
      </c>
      <c r="C29" s="406" t="s">
        <v>718</v>
      </c>
      <c r="D29" s="400" t="s">
        <v>719</v>
      </c>
    </row>
    <row r="30" spans="1:4" x14ac:dyDescent="0.25">
      <c r="A30" s="405" t="s">
        <v>700</v>
      </c>
      <c r="B30" s="407">
        <v>1093.884</v>
      </c>
      <c r="C30" s="407">
        <v>5588.2711230000004</v>
      </c>
      <c r="D30" s="402">
        <f>((C30-B30)/B30)*100</f>
        <v>410.86505726384155</v>
      </c>
    </row>
    <row r="31" spans="1:4" x14ac:dyDescent="0.25">
      <c r="A31" s="405" t="s">
        <v>703</v>
      </c>
      <c r="B31" s="407">
        <v>419.06900000000002</v>
      </c>
      <c r="C31" s="407">
        <v>1475.0451169999999</v>
      </c>
      <c r="D31" s="402">
        <f t="shared" ref="D31:D33" si="8">((C31-B31)/B31)*100</f>
        <v>251.98144386723902</v>
      </c>
    </row>
    <row r="32" spans="1:4" x14ac:dyDescent="0.25">
      <c r="A32" s="405" t="s">
        <v>720</v>
      </c>
      <c r="B32" s="407">
        <v>317.327</v>
      </c>
      <c r="C32" s="407">
        <v>189.96328199999999</v>
      </c>
      <c r="D32" s="402">
        <f t="shared" si="8"/>
        <v>-40.136426462292839</v>
      </c>
    </row>
    <row r="33" spans="1:4" x14ac:dyDescent="0.25">
      <c r="A33" s="408" t="s">
        <v>705</v>
      </c>
      <c r="B33" s="409">
        <v>1830.28</v>
      </c>
      <c r="C33" s="409">
        <v>7253.2795219999998</v>
      </c>
      <c r="D33" s="402">
        <f t="shared" si="8"/>
        <v>296.29343717901088</v>
      </c>
    </row>
    <row r="34" spans="1:4" x14ac:dyDescent="0.25">
      <c r="A34" s="405"/>
      <c r="B34" s="410"/>
      <c r="C34" s="410"/>
    </row>
    <row r="35" spans="1:4" x14ac:dyDescent="0.25">
      <c r="A35" s="405"/>
      <c r="B35" s="410"/>
      <c r="C35" s="410"/>
    </row>
    <row r="36" spans="1:4" x14ac:dyDescent="0.25">
      <c r="A36" s="405" t="s">
        <v>721</v>
      </c>
      <c r="B36" s="407">
        <v>276.77100000000002</v>
      </c>
      <c r="C36" s="407">
        <v>1233.0143910869999</v>
      </c>
      <c r="D36" s="402">
        <f t="shared" ref="D36:D38" si="9">((C36-B36)/B36)*100</f>
        <v>345.49985044928837</v>
      </c>
    </row>
    <row r="37" spans="1:4" x14ac:dyDescent="0.25">
      <c r="A37" s="405" t="s">
        <v>722</v>
      </c>
      <c r="B37" s="407">
        <v>510.923</v>
      </c>
      <c r="C37" s="407">
        <v>710.95843103000004</v>
      </c>
      <c r="D37" s="402">
        <f t="shared" si="9"/>
        <v>39.151776496654101</v>
      </c>
    </row>
    <row r="38" spans="1:4" x14ac:dyDescent="0.25">
      <c r="A38" s="408" t="s">
        <v>708</v>
      </c>
      <c r="B38" s="409">
        <v>787.69500000000005</v>
      </c>
      <c r="C38" s="409">
        <v>1943.9728221170001</v>
      </c>
      <c r="D38" s="402">
        <f t="shared" si="9"/>
        <v>146.79258115349216</v>
      </c>
    </row>
    <row r="39" spans="1:4" x14ac:dyDescent="0.25">
      <c r="A39" s="405"/>
      <c r="B39" s="410"/>
      <c r="C39" s="410"/>
    </row>
    <row r="40" spans="1:4" x14ac:dyDescent="0.25">
      <c r="A40" s="408" t="s">
        <v>709</v>
      </c>
      <c r="B40" s="409">
        <v>2768.0360000000001</v>
      </c>
      <c r="C40" s="409">
        <v>1349.1201940870001</v>
      </c>
    </row>
    <row r="41" spans="1:4" x14ac:dyDescent="0.25">
      <c r="A41" s="405"/>
      <c r="B41" s="410"/>
      <c r="C41" s="410"/>
    </row>
    <row r="42" spans="1:4" x14ac:dyDescent="0.25">
      <c r="A42" s="408" t="s">
        <v>710</v>
      </c>
      <c r="B42" s="410"/>
      <c r="C42" s="409">
        <v>1727.0268140000001</v>
      </c>
    </row>
    <row r="43" spans="1:4" x14ac:dyDescent="0.25">
      <c r="A43" s="405"/>
      <c r="B43" s="410"/>
      <c r="C43" s="410"/>
    </row>
    <row r="44" spans="1:4" x14ac:dyDescent="0.25">
      <c r="A44" s="408" t="s">
        <v>711</v>
      </c>
      <c r="B44" s="410"/>
      <c r="C44" s="409">
        <v>1305.038863</v>
      </c>
    </row>
    <row r="45" spans="1:4" x14ac:dyDescent="0.25">
      <c r="A45" s="405"/>
      <c r="B45" s="410"/>
      <c r="C45" s="410"/>
    </row>
    <row r="46" spans="1:4" x14ac:dyDescent="0.25">
      <c r="A46" s="408" t="s">
        <v>712</v>
      </c>
      <c r="B46" s="410"/>
      <c r="C46" s="409">
        <v>296.58553069999999</v>
      </c>
    </row>
    <row r="47" spans="1:4" x14ac:dyDescent="0.25">
      <c r="A47" s="405"/>
      <c r="B47" s="410"/>
      <c r="C47" s="410"/>
    </row>
    <row r="48" spans="1:4" x14ac:dyDescent="0.25">
      <c r="A48" s="408" t="s">
        <v>723</v>
      </c>
      <c r="B48" s="409">
        <v>8124.0069999999996</v>
      </c>
      <c r="C48" s="409">
        <v>3328.6512077000002</v>
      </c>
      <c r="D48" s="402">
        <f>((C48-B48)/B48)*100</f>
        <v>-59.026977602308804</v>
      </c>
    </row>
    <row r="49" spans="1:4" x14ac:dyDescent="0.25">
      <c r="A49" s="405"/>
      <c r="B49" s="410"/>
      <c r="C49" s="410"/>
    </row>
    <row r="50" spans="1:4" x14ac:dyDescent="0.25">
      <c r="A50" s="408" t="s">
        <v>714</v>
      </c>
      <c r="B50" s="409">
        <v>13510.018</v>
      </c>
      <c r="C50" s="409">
        <v>13875.023745904</v>
      </c>
      <c r="D50" s="402">
        <f>((C50-B50)/B50)*100</f>
        <v>2.7017413737272586</v>
      </c>
    </row>
    <row r="52" spans="1:4" x14ac:dyDescent="0.25">
      <c r="A52" t="s">
        <v>724</v>
      </c>
    </row>
  </sheetData>
  <pageMargins left="0.7" right="0.7" top="0.75" bottom="0.75" header="0.3" footer="0.3"/>
  <pageSetup paperSize="9"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6"/>
  <sheetViews>
    <sheetView tabSelected="1" workbookViewId="0">
      <selection activeCell="F9" sqref="A1:G9"/>
    </sheetView>
  </sheetViews>
  <sheetFormatPr defaultRowHeight="12.75" x14ac:dyDescent="0.2"/>
  <cols>
    <col min="1" max="1" width="24.140625" style="260" customWidth="1"/>
    <col min="2" max="7" width="10" style="260" customWidth="1"/>
    <col min="8" max="256" width="9.140625" style="260"/>
    <col min="257" max="257" width="24.140625" style="260" customWidth="1"/>
    <col min="258" max="263" width="10" style="260" customWidth="1"/>
    <col min="264" max="512" width="9.140625" style="260"/>
    <col min="513" max="513" width="24.140625" style="260" customWidth="1"/>
    <col min="514" max="519" width="10" style="260" customWidth="1"/>
    <col min="520" max="768" width="9.140625" style="260"/>
    <col min="769" max="769" width="24.140625" style="260" customWidth="1"/>
    <col min="770" max="775" width="10" style="260" customWidth="1"/>
    <col min="776" max="1024" width="9.140625" style="260"/>
    <col min="1025" max="1025" width="24.140625" style="260" customWidth="1"/>
    <col min="1026" max="1031" width="10" style="260" customWidth="1"/>
    <col min="1032" max="1280" width="9.140625" style="260"/>
    <col min="1281" max="1281" width="24.140625" style="260" customWidth="1"/>
    <col min="1282" max="1287" width="10" style="260" customWidth="1"/>
    <col min="1288" max="1536" width="9.140625" style="260"/>
    <col min="1537" max="1537" width="24.140625" style="260" customWidth="1"/>
    <col min="1538" max="1543" width="10" style="260" customWidth="1"/>
    <col min="1544" max="1792" width="9.140625" style="260"/>
    <col min="1793" max="1793" width="24.140625" style="260" customWidth="1"/>
    <col min="1794" max="1799" width="10" style="260" customWidth="1"/>
    <col min="1800" max="2048" width="9.140625" style="260"/>
    <col min="2049" max="2049" width="24.140625" style="260" customWidth="1"/>
    <col min="2050" max="2055" width="10" style="260" customWidth="1"/>
    <col min="2056" max="2304" width="9.140625" style="260"/>
    <col min="2305" max="2305" width="24.140625" style="260" customWidth="1"/>
    <col min="2306" max="2311" width="10" style="260" customWidth="1"/>
    <col min="2312" max="2560" width="9.140625" style="260"/>
    <col min="2561" max="2561" width="24.140625" style="260" customWidth="1"/>
    <col min="2562" max="2567" width="10" style="260" customWidth="1"/>
    <col min="2568" max="2816" width="9.140625" style="260"/>
    <col min="2817" max="2817" width="24.140625" style="260" customWidth="1"/>
    <col min="2818" max="2823" width="10" style="260" customWidth="1"/>
    <col min="2824" max="3072" width="9.140625" style="260"/>
    <col min="3073" max="3073" width="24.140625" style="260" customWidth="1"/>
    <col min="3074" max="3079" width="10" style="260" customWidth="1"/>
    <col min="3080" max="3328" width="9.140625" style="260"/>
    <col min="3329" max="3329" width="24.140625" style="260" customWidth="1"/>
    <col min="3330" max="3335" width="10" style="260" customWidth="1"/>
    <col min="3336" max="3584" width="9.140625" style="260"/>
    <col min="3585" max="3585" width="24.140625" style="260" customWidth="1"/>
    <col min="3586" max="3591" width="10" style="260" customWidth="1"/>
    <col min="3592" max="3840" width="9.140625" style="260"/>
    <col min="3841" max="3841" width="24.140625" style="260" customWidth="1"/>
    <col min="3842" max="3847" width="10" style="260" customWidth="1"/>
    <col min="3848" max="4096" width="9.140625" style="260"/>
    <col min="4097" max="4097" width="24.140625" style="260" customWidth="1"/>
    <col min="4098" max="4103" width="10" style="260" customWidth="1"/>
    <col min="4104" max="4352" width="9.140625" style="260"/>
    <col min="4353" max="4353" width="24.140625" style="260" customWidth="1"/>
    <col min="4354" max="4359" width="10" style="260" customWidth="1"/>
    <col min="4360" max="4608" width="9.140625" style="260"/>
    <col min="4609" max="4609" width="24.140625" style="260" customWidth="1"/>
    <col min="4610" max="4615" width="10" style="260" customWidth="1"/>
    <col min="4616" max="4864" width="9.140625" style="260"/>
    <col min="4865" max="4865" width="24.140625" style="260" customWidth="1"/>
    <col min="4866" max="4871" width="10" style="260" customWidth="1"/>
    <col min="4872" max="5120" width="9.140625" style="260"/>
    <col min="5121" max="5121" width="24.140625" style="260" customWidth="1"/>
    <col min="5122" max="5127" width="10" style="260" customWidth="1"/>
    <col min="5128" max="5376" width="9.140625" style="260"/>
    <col min="5377" max="5377" width="24.140625" style="260" customWidth="1"/>
    <col min="5378" max="5383" width="10" style="260" customWidth="1"/>
    <col min="5384" max="5632" width="9.140625" style="260"/>
    <col min="5633" max="5633" width="24.140625" style="260" customWidth="1"/>
    <col min="5634" max="5639" width="10" style="260" customWidth="1"/>
    <col min="5640" max="5888" width="9.140625" style="260"/>
    <col min="5889" max="5889" width="24.140625" style="260" customWidth="1"/>
    <col min="5890" max="5895" width="10" style="260" customWidth="1"/>
    <col min="5896" max="6144" width="9.140625" style="260"/>
    <col min="6145" max="6145" width="24.140625" style="260" customWidth="1"/>
    <col min="6146" max="6151" width="10" style="260" customWidth="1"/>
    <col min="6152" max="6400" width="9.140625" style="260"/>
    <col min="6401" max="6401" width="24.140625" style="260" customWidth="1"/>
    <col min="6402" max="6407" width="10" style="260" customWidth="1"/>
    <col min="6408" max="6656" width="9.140625" style="260"/>
    <col min="6657" max="6657" width="24.140625" style="260" customWidth="1"/>
    <col min="6658" max="6663" width="10" style="260" customWidth="1"/>
    <col min="6664" max="6912" width="9.140625" style="260"/>
    <col min="6913" max="6913" width="24.140625" style="260" customWidth="1"/>
    <col min="6914" max="6919" width="10" style="260" customWidth="1"/>
    <col min="6920" max="7168" width="9.140625" style="260"/>
    <col min="7169" max="7169" width="24.140625" style="260" customWidth="1"/>
    <col min="7170" max="7175" width="10" style="260" customWidth="1"/>
    <col min="7176" max="7424" width="9.140625" style="260"/>
    <col min="7425" max="7425" width="24.140625" style="260" customWidth="1"/>
    <col min="7426" max="7431" width="10" style="260" customWidth="1"/>
    <col min="7432" max="7680" width="9.140625" style="260"/>
    <col min="7681" max="7681" width="24.140625" style="260" customWidth="1"/>
    <col min="7682" max="7687" width="10" style="260" customWidth="1"/>
    <col min="7688" max="7936" width="9.140625" style="260"/>
    <col min="7937" max="7937" width="24.140625" style="260" customWidth="1"/>
    <col min="7938" max="7943" width="10" style="260" customWidth="1"/>
    <col min="7944" max="8192" width="9.140625" style="260"/>
    <col min="8193" max="8193" width="24.140625" style="260" customWidth="1"/>
    <col min="8194" max="8199" width="10" style="260" customWidth="1"/>
    <col min="8200" max="8448" width="9.140625" style="260"/>
    <col min="8449" max="8449" width="24.140625" style="260" customWidth="1"/>
    <col min="8450" max="8455" width="10" style="260" customWidth="1"/>
    <col min="8456" max="8704" width="9.140625" style="260"/>
    <col min="8705" max="8705" width="24.140625" style="260" customWidth="1"/>
    <col min="8706" max="8711" width="10" style="260" customWidth="1"/>
    <col min="8712" max="8960" width="9.140625" style="260"/>
    <col min="8961" max="8961" width="24.140625" style="260" customWidth="1"/>
    <col min="8962" max="8967" width="10" style="260" customWidth="1"/>
    <col min="8968" max="9216" width="9.140625" style="260"/>
    <col min="9217" max="9217" width="24.140625" style="260" customWidth="1"/>
    <col min="9218" max="9223" width="10" style="260" customWidth="1"/>
    <col min="9224" max="9472" width="9.140625" style="260"/>
    <col min="9473" max="9473" width="24.140625" style="260" customWidth="1"/>
    <col min="9474" max="9479" width="10" style="260" customWidth="1"/>
    <col min="9480" max="9728" width="9.140625" style="260"/>
    <col min="9729" max="9729" width="24.140625" style="260" customWidth="1"/>
    <col min="9730" max="9735" width="10" style="260" customWidth="1"/>
    <col min="9736" max="9984" width="9.140625" style="260"/>
    <col min="9985" max="9985" width="24.140625" style="260" customWidth="1"/>
    <col min="9986" max="9991" width="10" style="260" customWidth="1"/>
    <col min="9992" max="10240" width="9.140625" style="260"/>
    <col min="10241" max="10241" width="24.140625" style="260" customWidth="1"/>
    <col min="10242" max="10247" width="10" style="260" customWidth="1"/>
    <col min="10248" max="10496" width="9.140625" style="260"/>
    <col min="10497" max="10497" width="24.140625" style="260" customWidth="1"/>
    <col min="10498" max="10503" width="10" style="260" customWidth="1"/>
    <col min="10504" max="10752" width="9.140625" style="260"/>
    <col min="10753" max="10753" width="24.140625" style="260" customWidth="1"/>
    <col min="10754" max="10759" width="10" style="260" customWidth="1"/>
    <col min="10760" max="11008" width="9.140625" style="260"/>
    <col min="11009" max="11009" width="24.140625" style="260" customWidth="1"/>
    <col min="11010" max="11015" width="10" style="260" customWidth="1"/>
    <col min="11016" max="11264" width="9.140625" style="260"/>
    <col min="11265" max="11265" width="24.140625" style="260" customWidth="1"/>
    <col min="11266" max="11271" width="10" style="260" customWidth="1"/>
    <col min="11272" max="11520" width="9.140625" style="260"/>
    <col min="11521" max="11521" width="24.140625" style="260" customWidth="1"/>
    <col min="11522" max="11527" width="10" style="260" customWidth="1"/>
    <col min="11528" max="11776" width="9.140625" style="260"/>
    <col min="11777" max="11777" width="24.140625" style="260" customWidth="1"/>
    <col min="11778" max="11783" width="10" style="260" customWidth="1"/>
    <col min="11784" max="12032" width="9.140625" style="260"/>
    <col min="12033" max="12033" width="24.140625" style="260" customWidth="1"/>
    <col min="12034" max="12039" width="10" style="260" customWidth="1"/>
    <col min="12040" max="12288" width="9.140625" style="260"/>
    <col min="12289" max="12289" width="24.140625" style="260" customWidth="1"/>
    <col min="12290" max="12295" width="10" style="260" customWidth="1"/>
    <col min="12296" max="12544" width="9.140625" style="260"/>
    <col min="12545" max="12545" width="24.140625" style="260" customWidth="1"/>
    <col min="12546" max="12551" width="10" style="260" customWidth="1"/>
    <col min="12552" max="12800" width="9.140625" style="260"/>
    <col min="12801" max="12801" width="24.140625" style="260" customWidth="1"/>
    <col min="12802" max="12807" width="10" style="260" customWidth="1"/>
    <col min="12808" max="13056" width="9.140625" style="260"/>
    <col min="13057" max="13057" width="24.140625" style="260" customWidth="1"/>
    <col min="13058" max="13063" width="10" style="260" customWidth="1"/>
    <col min="13064" max="13312" width="9.140625" style="260"/>
    <col min="13313" max="13313" width="24.140625" style="260" customWidth="1"/>
    <col min="13314" max="13319" width="10" style="260" customWidth="1"/>
    <col min="13320" max="13568" width="9.140625" style="260"/>
    <col min="13569" max="13569" width="24.140625" style="260" customWidth="1"/>
    <col min="13570" max="13575" width="10" style="260" customWidth="1"/>
    <col min="13576" max="13824" width="9.140625" style="260"/>
    <col min="13825" max="13825" width="24.140625" style="260" customWidth="1"/>
    <col min="13826" max="13831" width="10" style="260" customWidth="1"/>
    <col min="13832" max="14080" width="9.140625" style="260"/>
    <col min="14081" max="14081" width="24.140625" style="260" customWidth="1"/>
    <col min="14082" max="14087" width="10" style="260" customWidth="1"/>
    <col min="14088" max="14336" width="9.140625" style="260"/>
    <col min="14337" max="14337" width="24.140625" style="260" customWidth="1"/>
    <col min="14338" max="14343" width="10" style="260" customWidth="1"/>
    <col min="14344" max="14592" width="9.140625" style="260"/>
    <col min="14593" max="14593" width="24.140625" style="260" customWidth="1"/>
    <col min="14594" max="14599" width="10" style="260" customWidth="1"/>
    <col min="14600" max="14848" width="9.140625" style="260"/>
    <col min="14849" max="14849" width="24.140625" style="260" customWidth="1"/>
    <col min="14850" max="14855" width="10" style="260" customWidth="1"/>
    <col min="14856" max="15104" width="9.140625" style="260"/>
    <col min="15105" max="15105" width="24.140625" style="260" customWidth="1"/>
    <col min="15106" max="15111" width="10" style="260" customWidth="1"/>
    <col min="15112" max="15360" width="9.140625" style="260"/>
    <col min="15361" max="15361" width="24.140625" style="260" customWidth="1"/>
    <col min="15362" max="15367" width="10" style="260" customWidth="1"/>
    <col min="15368" max="15616" width="9.140625" style="260"/>
    <col min="15617" max="15617" width="24.140625" style="260" customWidth="1"/>
    <col min="15618" max="15623" width="10" style="260" customWidth="1"/>
    <col min="15624" max="15872" width="9.140625" style="260"/>
    <col min="15873" max="15873" width="24.140625" style="260" customWidth="1"/>
    <col min="15874" max="15879" width="10" style="260" customWidth="1"/>
    <col min="15880" max="16128" width="9.140625" style="260"/>
    <col min="16129" max="16129" width="24.140625" style="260" customWidth="1"/>
    <col min="16130" max="16135" width="10" style="260" customWidth="1"/>
    <col min="16136" max="16384" width="9.140625" style="260"/>
  </cols>
  <sheetData>
    <row r="1" spans="1:11" ht="18.75" x14ac:dyDescent="0.25">
      <c r="A1" s="427" t="s">
        <v>187</v>
      </c>
      <c r="B1" s="427"/>
      <c r="C1" s="427"/>
      <c r="D1" s="427"/>
      <c r="E1" s="427"/>
      <c r="F1" s="427"/>
      <c r="G1" s="427"/>
    </row>
    <row r="2" spans="1:11" x14ac:dyDescent="0.2">
      <c r="A2" s="428" t="s">
        <v>172</v>
      </c>
      <c r="B2" s="428"/>
      <c r="C2" s="428"/>
      <c r="D2" s="428"/>
      <c r="E2" s="428"/>
      <c r="F2" s="428"/>
      <c r="G2" s="428"/>
    </row>
    <row r="3" spans="1:11" x14ac:dyDescent="0.2">
      <c r="A3" s="261"/>
      <c r="B3" s="262">
        <v>36982</v>
      </c>
      <c r="C3" s="262">
        <v>38078</v>
      </c>
      <c r="D3" s="262">
        <v>39173</v>
      </c>
      <c r="E3" s="262">
        <v>40269</v>
      </c>
      <c r="F3" s="262">
        <v>41365</v>
      </c>
      <c r="G3" s="262">
        <v>42461</v>
      </c>
    </row>
    <row r="4" spans="1:11" x14ac:dyDescent="0.2">
      <c r="A4" s="263" t="s">
        <v>173</v>
      </c>
      <c r="B4" s="264">
        <v>5.5</v>
      </c>
      <c r="C4" s="264">
        <v>5.6</v>
      </c>
      <c r="D4" s="264">
        <v>3.6</v>
      </c>
      <c r="E4" s="264">
        <v>6.7</v>
      </c>
      <c r="F4" s="264">
        <v>18.2</v>
      </c>
      <c r="G4" s="264">
        <v>4.8</v>
      </c>
      <c r="H4" s="265"/>
    </row>
    <row r="5" spans="1:11" x14ac:dyDescent="0.2">
      <c r="A5" s="263" t="s">
        <v>174</v>
      </c>
      <c r="B5" s="264">
        <v>4</v>
      </c>
      <c r="C5" s="264">
        <v>6.7</v>
      </c>
      <c r="D5" s="264">
        <v>17.8</v>
      </c>
      <c r="E5" s="264">
        <v>33.6</v>
      </c>
      <c r="F5" s="264">
        <v>46.7</v>
      </c>
      <c r="G5" s="264">
        <v>43.5</v>
      </c>
      <c r="H5" s="265"/>
    </row>
    <row r="6" spans="1:11" x14ac:dyDescent="0.2">
      <c r="A6" s="263" t="s">
        <v>175</v>
      </c>
      <c r="B6" s="264">
        <v>0.3</v>
      </c>
      <c r="C6" s="264">
        <v>0.5</v>
      </c>
      <c r="D6" s="264">
        <v>1.3</v>
      </c>
      <c r="E6" s="264">
        <v>0.3</v>
      </c>
      <c r="F6" s="264">
        <v>1.3</v>
      </c>
      <c r="G6" s="264">
        <v>0.9</v>
      </c>
      <c r="H6" s="265"/>
    </row>
    <row r="7" spans="1:11" x14ac:dyDescent="0.2">
      <c r="A7" s="266" t="s">
        <v>148</v>
      </c>
      <c r="B7" s="267">
        <v>9.8000000000000007</v>
      </c>
      <c r="C7" s="267">
        <v>12.8</v>
      </c>
      <c r="D7" s="267">
        <v>22.7</v>
      </c>
      <c r="E7" s="267">
        <v>40.6</v>
      </c>
      <c r="F7" s="268">
        <v>66.2</v>
      </c>
      <c r="G7" s="268">
        <v>49.3</v>
      </c>
      <c r="K7" s="265"/>
    </row>
    <row r="8" spans="1:11" x14ac:dyDescent="0.2">
      <c r="A8" s="269" t="s">
        <v>176</v>
      </c>
      <c r="B8" s="269"/>
      <c r="C8" s="269"/>
      <c r="D8" s="269"/>
      <c r="E8" s="269"/>
      <c r="F8" s="429"/>
      <c r="G8" s="429"/>
    </row>
    <row r="9" spans="1:11" x14ac:dyDescent="0.2">
      <c r="A9" s="270" t="s">
        <v>177</v>
      </c>
      <c r="B9" s="270"/>
      <c r="C9" s="270"/>
      <c r="D9" s="270"/>
      <c r="E9" s="270"/>
      <c r="F9" s="428"/>
      <c r="G9" s="428"/>
    </row>
    <row r="11" spans="1:11" x14ac:dyDescent="0.2">
      <c r="A11" s="260" t="s">
        <v>178</v>
      </c>
    </row>
    <row r="13" spans="1:11" ht="18.75" x14ac:dyDescent="0.25">
      <c r="A13" s="427" t="s">
        <v>186</v>
      </c>
      <c r="B13" s="427"/>
      <c r="C13" s="427"/>
      <c r="D13" s="427"/>
      <c r="E13" s="427"/>
      <c r="F13" s="427"/>
      <c r="G13" s="427"/>
      <c r="H13" s="271"/>
    </row>
    <row r="14" spans="1:11" x14ac:dyDescent="0.2">
      <c r="A14" s="428" t="s">
        <v>172</v>
      </c>
      <c r="B14" s="428"/>
      <c r="C14" s="428"/>
      <c r="D14" s="428"/>
      <c r="E14" s="428"/>
      <c r="F14" s="428"/>
      <c r="G14" s="428"/>
      <c r="H14" s="272"/>
    </row>
    <row r="15" spans="1:11" x14ac:dyDescent="0.2">
      <c r="A15" s="261" t="s">
        <v>179</v>
      </c>
      <c r="B15" s="262">
        <v>36982</v>
      </c>
      <c r="C15" s="262">
        <v>38078</v>
      </c>
      <c r="D15" s="262">
        <v>39173</v>
      </c>
      <c r="E15" s="262">
        <v>40269</v>
      </c>
      <c r="F15" s="262">
        <v>41365</v>
      </c>
      <c r="G15" s="262">
        <v>42461</v>
      </c>
      <c r="H15" s="261" t="s">
        <v>180</v>
      </c>
    </row>
    <row r="16" spans="1:11" x14ac:dyDescent="0.2">
      <c r="A16" s="266" t="s">
        <v>181</v>
      </c>
      <c r="B16" s="267">
        <v>5.5</v>
      </c>
      <c r="C16" s="267">
        <v>5.6</v>
      </c>
      <c r="D16" s="267">
        <v>3.6</v>
      </c>
      <c r="E16" s="267">
        <v>6.7</v>
      </c>
      <c r="F16" s="267">
        <v>18.2</v>
      </c>
      <c r="G16" s="267">
        <v>4.8</v>
      </c>
      <c r="H16" s="267">
        <f>((G16-F16)/F16)*100</f>
        <v>-73.626373626373621</v>
      </c>
    </row>
    <row r="17" spans="1:8" x14ac:dyDescent="0.2">
      <c r="A17" s="263" t="s">
        <v>182</v>
      </c>
      <c r="B17" s="264">
        <v>2.9</v>
      </c>
      <c r="C17" s="264">
        <v>2.4</v>
      </c>
      <c r="D17" s="264">
        <v>1.4</v>
      </c>
      <c r="E17" s="264">
        <v>1.8</v>
      </c>
      <c r="F17" s="264">
        <v>4</v>
      </c>
      <c r="G17" s="264">
        <v>0.9</v>
      </c>
      <c r="H17" s="264">
        <f>((G17-F17)/F17)*100</f>
        <v>-77.5</v>
      </c>
    </row>
    <row r="18" spans="1:8" x14ac:dyDescent="0.2">
      <c r="A18" s="263" t="s">
        <v>183</v>
      </c>
      <c r="B18" s="264">
        <v>1.8</v>
      </c>
      <c r="C18" s="264">
        <v>3.1</v>
      </c>
      <c r="D18" s="264">
        <v>1.9</v>
      </c>
      <c r="E18" s="264">
        <v>3.5</v>
      </c>
      <c r="F18" s="264">
        <v>14.1</v>
      </c>
      <c r="G18" s="264">
        <v>4</v>
      </c>
      <c r="H18" s="264">
        <f>((G18-F18)/F18)*100</f>
        <v>-71.63120567375887</v>
      </c>
    </row>
    <row r="19" spans="1:8" x14ac:dyDescent="0.2">
      <c r="A19" s="263" t="s">
        <v>147</v>
      </c>
      <c r="B19" s="264">
        <v>0.8</v>
      </c>
      <c r="C19" s="264">
        <v>0.2</v>
      </c>
      <c r="D19" s="264">
        <v>0.4</v>
      </c>
      <c r="E19" s="264">
        <v>1.4</v>
      </c>
      <c r="F19" s="264">
        <v>0.1</v>
      </c>
      <c r="G19" s="273" t="s">
        <v>184</v>
      </c>
      <c r="H19" s="264"/>
    </row>
    <row r="20" spans="1:8" x14ac:dyDescent="0.2">
      <c r="A20" s="274"/>
      <c r="B20" s="264"/>
      <c r="C20" s="264"/>
      <c r="D20" s="264"/>
      <c r="E20" s="264"/>
      <c r="F20" s="273"/>
      <c r="G20" s="273"/>
      <c r="H20" s="275"/>
    </row>
    <row r="21" spans="1:8" x14ac:dyDescent="0.2">
      <c r="A21" s="266" t="s">
        <v>174</v>
      </c>
      <c r="B21" s="267">
        <v>4</v>
      </c>
      <c r="C21" s="267">
        <v>6.7</v>
      </c>
      <c r="D21" s="267">
        <v>17.8</v>
      </c>
      <c r="E21" s="267">
        <v>33.6</v>
      </c>
      <c r="F21" s="267">
        <v>46.7</v>
      </c>
      <c r="G21" s="267">
        <v>43.5</v>
      </c>
      <c r="H21" s="267">
        <f>((G21-F21)/F21)*100</f>
        <v>-6.8522483940042882</v>
      </c>
    </row>
    <row r="22" spans="1:8" x14ac:dyDescent="0.2">
      <c r="A22" s="263" t="s">
        <v>182</v>
      </c>
      <c r="B22" s="264">
        <v>1.5</v>
      </c>
      <c r="C22" s="264">
        <v>1.8</v>
      </c>
      <c r="D22" s="264">
        <v>2.9</v>
      </c>
      <c r="E22" s="264">
        <v>8.1999999999999993</v>
      </c>
      <c r="F22" s="264">
        <v>13.5</v>
      </c>
      <c r="G22" s="264">
        <v>11.1</v>
      </c>
      <c r="H22" s="264">
        <f>((G22-F22)/F22)*100</f>
        <v>-17.777777777777782</v>
      </c>
    </row>
    <row r="23" spans="1:8" x14ac:dyDescent="0.2">
      <c r="A23" s="263" t="s">
        <v>183</v>
      </c>
      <c r="B23" s="264">
        <v>2.2000000000000002</v>
      </c>
      <c r="C23" s="264">
        <v>4.2</v>
      </c>
      <c r="D23" s="264">
        <v>13.6</v>
      </c>
      <c r="E23" s="264">
        <v>22.9</v>
      </c>
      <c r="F23" s="264">
        <v>29.9</v>
      </c>
      <c r="G23" s="264">
        <v>31.1</v>
      </c>
      <c r="H23" s="264">
        <f>((G23-F23)/F23)*100</f>
        <v>4.0133779264214144</v>
      </c>
    </row>
    <row r="24" spans="1:8" x14ac:dyDescent="0.2">
      <c r="A24" s="263" t="s">
        <v>147</v>
      </c>
      <c r="B24" s="264">
        <v>0.3</v>
      </c>
      <c r="C24" s="264">
        <v>0.8</v>
      </c>
      <c r="D24" s="264">
        <v>1.3</v>
      </c>
      <c r="E24" s="264">
        <v>2.5</v>
      </c>
      <c r="F24" s="264">
        <v>3.3</v>
      </c>
      <c r="G24" s="264">
        <v>1.3</v>
      </c>
      <c r="H24" s="264">
        <f>((G24-F24)/F24)*100</f>
        <v>-60.606060606060609</v>
      </c>
    </row>
    <row r="25" spans="1:8" x14ac:dyDescent="0.2">
      <c r="A25" s="274"/>
      <c r="B25" s="264"/>
      <c r="C25" s="264"/>
      <c r="D25" s="264"/>
      <c r="E25" s="264"/>
      <c r="F25" s="273"/>
      <c r="G25" s="273"/>
      <c r="H25" s="275"/>
    </row>
    <row r="26" spans="1:8" x14ac:dyDescent="0.2">
      <c r="A26" s="266" t="s">
        <v>175</v>
      </c>
      <c r="B26" s="267">
        <v>0.3</v>
      </c>
      <c r="C26" s="267">
        <v>0.5</v>
      </c>
      <c r="D26" s="267">
        <v>1.3</v>
      </c>
      <c r="E26" s="267">
        <v>0.3</v>
      </c>
      <c r="F26" s="267">
        <v>1.3</v>
      </c>
      <c r="G26" s="267">
        <v>0.9</v>
      </c>
      <c r="H26" s="267">
        <f>((G26-F26)/F26)*100</f>
        <v>-30.76923076923077</v>
      </c>
    </row>
    <row r="27" spans="1:8" x14ac:dyDescent="0.2">
      <c r="A27" s="263" t="s">
        <v>182</v>
      </c>
      <c r="B27" s="264">
        <v>0.1</v>
      </c>
      <c r="C27" s="264">
        <v>0.1</v>
      </c>
      <c r="D27" s="264">
        <v>0.1</v>
      </c>
      <c r="E27" s="273" t="s">
        <v>184</v>
      </c>
      <c r="F27" s="273" t="s">
        <v>184</v>
      </c>
      <c r="G27" s="273">
        <v>0.3</v>
      </c>
      <c r="H27" s="264"/>
    </row>
    <row r="28" spans="1:8" x14ac:dyDescent="0.2">
      <c r="A28" s="263" t="s">
        <v>183</v>
      </c>
      <c r="B28" s="264">
        <v>0.1</v>
      </c>
      <c r="C28" s="264">
        <v>0.4</v>
      </c>
      <c r="D28" s="264">
        <v>0.1</v>
      </c>
      <c r="E28" s="264">
        <v>0.3</v>
      </c>
      <c r="F28" s="264">
        <v>1.1000000000000001</v>
      </c>
      <c r="G28" s="264">
        <v>0.5</v>
      </c>
      <c r="H28" s="264">
        <f>((G28-F28)/F28)*100</f>
        <v>-54.545454545454554</v>
      </c>
    </row>
    <row r="29" spans="1:8" x14ac:dyDescent="0.2">
      <c r="A29" s="263" t="s">
        <v>147</v>
      </c>
      <c r="B29" s="273" t="s">
        <v>184</v>
      </c>
      <c r="C29" s="273" t="s">
        <v>184</v>
      </c>
      <c r="D29" s="264">
        <v>1.2</v>
      </c>
      <c r="E29" s="273" t="s">
        <v>184</v>
      </c>
      <c r="F29" s="264">
        <v>0.1</v>
      </c>
      <c r="G29" s="273" t="s">
        <v>184</v>
      </c>
      <c r="H29" s="264"/>
    </row>
    <row r="30" spans="1:8" x14ac:dyDescent="0.2">
      <c r="A30" s="274"/>
      <c r="B30" s="273"/>
      <c r="C30" s="273"/>
      <c r="D30" s="273"/>
      <c r="E30" s="264"/>
      <c r="F30" s="273"/>
      <c r="G30" s="273"/>
      <c r="H30" s="275"/>
    </row>
    <row r="31" spans="1:8" x14ac:dyDescent="0.2">
      <c r="A31" s="266" t="s">
        <v>148</v>
      </c>
      <c r="B31" s="267">
        <v>9.8000000000000007</v>
      </c>
      <c r="C31" s="267">
        <v>12.8</v>
      </c>
      <c r="D31" s="267">
        <v>22.7</v>
      </c>
      <c r="E31" s="267">
        <v>40.6</v>
      </c>
      <c r="F31" s="267">
        <v>66.2</v>
      </c>
      <c r="G31" s="267">
        <v>49.3</v>
      </c>
      <c r="H31" s="267">
        <f>((G31-F31)/F31)*100</f>
        <v>-25.528700906344419</v>
      </c>
    </row>
    <row r="32" spans="1:8" x14ac:dyDescent="0.2">
      <c r="A32" s="263" t="s">
        <v>182</v>
      </c>
      <c r="B32" s="264">
        <v>4.5</v>
      </c>
      <c r="C32" s="264">
        <v>4.3</v>
      </c>
      <c r="D32" s="264">
        <v>4.3</v>
      </c>
      <c r="E32" s="264">
        <v>10.1</v>
      </c>
      <c r="F32" s="264">
        <v>17.5</v>
      </c>
      <c r="G32" s="264">
        <v>12.2</v>
      </c>
      <c r="H32" s="264">
        <f>((G32-F32)/F32)*100</f>
        <v>-30.285714285714288</v>
      </c>
    </row>
    <row r="33" spans="1:8" x14ac:dyDescent="0.2">
      <c r="A33" s="263" t="s">
        <v>183</v>
      </c>
      <c r="B33" s="264">
        <v>4.0999999999999996</v>
      </c>
      <c r="C33" s="264">
        <v>7.7</v>
      </c>
      <c r="D33" s="264">
        <v>15.6</v>
      </c>
      <c r="E33" s="264">
        <v>26.7</v>
      </c>
      <c r="F33" s="264">
        <v>45.2</v>
      </c>
      <c r="G33" s="264">
        <v>35.700000000000003</v>
      </c>
      <c r="H33" s="264">
        <f>((G33-F33)/F33)*100</f>
        <v>-21.017699115044248</v>
      </c>
    </row>
    <row r="34" spans="1:8" x14ac:dyDescent="0.2">
      <c r="A34" s="263" t="s">
        <v>147</v>
      </c>
      <c r="B34" s="264">
        <v>1.1000000000000001</v>
      </c>
      <c r="C34" s="264">
        <v>1</v>
      </c>
      <c r="D34" s="264">
        <v>2.8</v>
      </c>
      <c r="E34" s="264">
        <v>3.9</v>
      </c>
      <c r="F34" s="276">
        <v>3.5</v>
      </c>
      <c r="G34" s="276">
        <v>1.4</v>
      </c>
      <c r="H34" s="264">
        <f>((G34-F34)/F34)*100</f>
        <v>-60</v>
      </c>
    </row>
    <row r="35" spans="1:8" x14ac:dyDescent="0.2">
      <c r="A35" s="277" t="s">
        <v>185</v>
      </c>
      <c r="B35" s="269"/>
      <c r="C35" s="269"/>
      <c r="D35" s="269"/>
      <c r="E35" s="269"/>
      <c r="F35" s="278"/>
      <c r="G35" s="278"/>
      <c r="H35" s="277"/>
    </row>
    <row r="36" spans="1:8" x14ac:dyDescent="0.2">
      <c r="A36" s="278" t="s">
        <v>176</v>
      </c>
      <c r="B36" s="278"/>
      <c r="C36" s="278"/>
      <c r="D36" s="278"/>
      <c r="E36" s="278"/>
      <c r="F36" s="278"/>
      <c r="G36" s="263"/>
      <c r="H36" s="278"/>
    </row>
    <row r="37" spans="1:8" x14ac:dyDescent="0.2">
      <c r="A37" s="279" t="s">
        <v>177</v>
      </c>
      <c r="B37" s="279"/>
      <c r="C37" s="279"/>
      <c r="D37" s="279"/>
      <c r="E37" s="279"/>
      <c r="F37" s="279"/>
      <c r="G37" s="280"/>
      <c r="H37" s="279"/>
    </row>
    <row r="39" spans="1:8" x14ac:dyDescent="0.2">
      <c r="A39" s="260" t="s">
        <v>178</v>
      </c>
    </row>
    <row r="41" spans="1:8" ht="21" x14ac:dyDescent="0.2">
      <c r="A41" s="430" t="s">
        <v>196</v>
      </c>
      <c r="B41" s="430"/>
      <c r="C41" s="430"/>
      <c r="D41" s="430"/>
      <c r="E41" s="430"/>
      <c r="F41" s="430"/>
      <c r="G41" s="281"/>
    </row>
    <row r="42" spans="1:8" ht="19.5" thickBot="1" x14ac:dyDescent="0.25">
      <c r="A42" s="431" t="s">
        <v>172</v>
      </c>
      <c r="B42" s="431"/>
      <c r="C42" s="431"/>
      <c r="D42" s="431"/>
      <c r="E42" s="282"/>
      <c r="F42" s="282"/>
      <c r="G42" s="282"/>
    </row>
    <row r="43" spans="1:8" ht="15" x14ac:dyDescent="0.2">
      <c r="A43" s="281"/>
      <c r="B43" s="283" t="s">
        <v>188</v>
      </c>
      <c r="C43" s="283" t="s">
        <v>188</v>
      </c>
      <c r="D43" s="283" t="s">
        <v>188</v>
      </c>
      <c r="E43" s="283" t="s">
        <v>188</v>
      </c>
      <c r="F43" s="283" t="s">
        <v>188</v>
      </c>
      <c r="G43" s="283" t="s">
        <v>188</v>
      </c>
    </row>
    <row r="44" spans="1:8" ht="15.75" thickBot="1" x14ac:dyDescent="0.25">
      <c r="A44" s="282"/>
      <c r="B44" s="284">
        <v>2001</v>
      </c>
      <c r="C44" s="284">
        <v>2004</v>
      </c>
      <c r="D44" s="284">
        <v>2007</v>
      </c>
      <c r="E44" s="284">
        <v>2010</v>
      </c>
      <c r="F44" s="284">
        <v>2013</v>
      </c>
      <c r="G44" s="284">
        <v>2016</v>
      </c>
    </row>
    <row r="45" spans="1:8" ht="15" x14ac:dyDescent="0.2">
      <c r="A45" s="285" t="s">
        <v>189</v>
      </c>
      <c r="B45" s="286">
        <v>7.7</v>
      </c>
      <c r="C45" s="286">
        <v>10.7</v>
      </c>
      <c r="D45" s="286">
        <v>15.3</v>
      </c>
      <c r="E45" s="286">
        <v>33.6</v>
      </c>
      <c r="F45" s="286">
        <v>54.7</v>
      </c>
      <c r="G45" s="286">
        <v>39.299999999999997</v>
      </c>
    </row>
    <row r="46" spans="1:8" ht="15" x14ac:dyDescent="0.2">
      <c r="A46" s="285" t="s">
        <v>190</v>
      </c>
      <c r="B46" s="286">
        <v>1.2</v>
      </c>
      <c r="C46" s="286">
        <v>1.1000000000000001</v>
      </c>
      <c r="D46" s="286">
        <v>0.8</v>
      </c>
      <c r="E46" s="286">
        <v>3.3</v>
      </c>
      <c r="F46" s="286">
        <v>8.6999999999999993</v>
      </c>
      <c r="G46" s="286">
        <v>6.5</v>
      </c>
    </row>
    <row r="47" spans="1:8" ht="15" x14ac:dyDescent="0.2">
      <c r="A47" s="285" t="s">
        <v>191</v>
      </c>
      <c r="B47" s="286">
        <v>0.3</v>
      </c>
      <c r="C47" s="286" t="s">
        <v>184</v>
      </c>
      <c r="D47" s="286">
        <v>0.1</v>
      </c>
      <c r="E47" s="286">
        <v>0.2</v>
      </c>
      <c r="F47" s="286">
        <v>0.4</v>
      </c>
      <c r="G47" s="286">
        <v>0.1</v>
      </c>
    </row>
    <row r="48" spans="1:8" ht="15" x14ac:dyDescent="0.2">
      <c r="A48" s="285" t="s">
        <v>192</v>
      </c>
      <c r="B48" s="286">
        <v>0.1</v>
      </c>
      <c r="C48" s="286" t="s">
        <v>184</v>
      </c>
      <c r="D48" s="286" t="s">
        <v>184</v>
      </c>
      <c r="E48" s="286">
        <v>0.1</v>
      </c>
      <c r="F48" s="286">
        <v>0.1</v>
      </c>
      <c r="G48" s="286" t="s">
        <v>184</v>
      </c>
    </row>
    <row r="49" spans="1:7" ht="15" x14ac:dyDescent="0.2">
      <c r="A49" s="285" t="s">
        <v>193</v>
      </c>
      <c r="B49" s="286">
        <v>0.3</v>
      </c>
      <c r="C49" s="286">
        <v>0.2</v>
      </c>
      <c r="D49" s="286">
        <v>0.5</v>
      </c>
      <c r="E49" s="286">
        <v>0.6</v>
      </c>
      <c r="F49" s="286" t="s">
        <v>184</v>
      </c>
      <c r="G49" s="286">
        <v>0.1</v>
      </c>
    </row>
    <row r="50" spans="1:7" ht="15.75" thickBot="1" x14ac:dyDescent="0.25">
      <c r="A50" s="282" t="s">
        <v>194</v>
      </c>
      <c r="B50" s="287">
        <v>0.3</v>
      </c>
      <c r="C50" s="287">
        <v>0.7</v>
      </c>
      <c r="D50" s="287">
        <v>6.1</v>
      </c>
      <c r="E50" s="287">
        <v>2.8</v>
      </c>
      <c r="F50" s="287">
        <v>2.2000000000000002</v>
      </c>
      <c r="G50" s="287">
        <v>3.3</v>
      </c>
    </row>
    <row r="51" spans="1:7" ht="15.75" thickBot="1" x14ac:dyDescent="0.25">
      <c r="A51" s="288" t="s">
        <v>148</v>
      </c>
      <c r="B51" s="284">
        <v>9.8000000000000007</v>
      </c>
      <c r="C51" s="284">
        <v>12.8</v>
      </c>
      <c r="D51" s="284">
        <v>22.7</v>
      </c>
      <c r="E51" s="284">
        <v>40.6</v>
      </c>
      <c r="F51" s="284">
        <v>66.2</v>
      </c>
      <c r="G51" s="284">
        <v>49.3</v>
      </c>
    </row>
    <row r="52" spans="1:7" ht="15" x14ac:dyDescent="0.2">
      <c r="A52" s="432" t="s">
        <v>185</v>
      </c>
      <c r="B52" s="432"/>
      <c r="C52" s="432"/>
      <c r="D52" s="432"/>
      <c r="E52" s="432"/>
      <c r="F52" s="424"/>
      <c r="G52" s="424"/>
    </row>
    <row r="53" spans="1:7" ht="15" x14ac:dyDescent="0.2">
      <c r="A53" s="426" t="s">
        <v>176</v>
      </c>
      <c r="B53" s="426"/>
      <c r="C53" s="426"/>
      <c r="D53" s="426"/>
      <c r="E53" s="426"/>
      <c r="F53" s="425"/>
      <c r="G53" s="425"/>
    </row>
    <row r="54" spans="1:7" ht="15" x14ac:dyDescent="0.2">
      <c r="A54" s="426" t="s">
        <v>195</v>
      </c>
      <c r="B54" s="426"/>
      <c r="C54" s="426"/>
      <c r="D54" s="426"/>
      <c r="E54" s="281"/>
      <c r="F54" s="281"/>
      <c r="G54" s="281"/>
    </row>
    <row r="56" spans="1:7" x14ac:dyDescent="0.2">
      <c r="A56" s="260" t="s">
        <v>178</v>
      </c>
    </row>
  </sheetData>
  <mergeCells count="13">
    <mergeCell ref="A54:D54"/>
    <mergeCell ref="A41:F41"/>
    <mergeCell ref="A42:D42"/>
    <mergeCell ref="A52:E52"/>
    <mergeCell ref="F52:F53"/>
    <mergeCell ref="G52:G53"/>
    <mergeCell ref="A53:E53"/>
    <mergeCell ref="A1:G1"/>
    <mergeCell ref="A2:G2"/>
    <mergeCell ref="F8:G8"/>
    <mergeCell ref="F9:G9"/>
    <mergeCell ref="A13:G13"/>
    <mergeCell ref="A14:G14"/>
  </mergeCells>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13</vt:i4>
      </vt:variant>
    </vt:vector>
  </HeadingPairs>
  <TitlesOfParts>
    <vt:vector size="13" baseType="lpstr">
      <vt:lpstr>Exchange-Traded Product 1</vt:lpstr>
      <vt:lpstr>Exchange-Traded Product 2</vt:lpstr>
      <vt:lpstr>Exchange-Traded Product 3</vt:lpstr>
      <vt:lpstr>Exchange-Traded Product 4</vt:lpstr>
      <vt:lpstr>Exchange-Traded Product 5</vt:lpstr>
      <vt:lpstr>ASX 20 yr bond futures graph</vt:lpstr>
      <vt:lpstr>FX</vt:lpstr>
      <vt:lpstr>Fixed Income and NTI</vt:lpstr>
      <vt:lpstr>IRD Turnover 1</vt:lpstr>
      <vt:lpstr>IRD Turnover 2 </vt:lpstr>
      <vt:lpstr>OTC Derivatives Outstandings</vt:lpstr>
      <vt:lpstr>Repo 1</vt:lpstr>
      <vt:lpstr>Repo 2</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Stephen Kirchner</dc:creator>
  <cp:lastModifiedBy>Stephen Kirchner</cp:lastModifiedBy>
  <cp:lastPrinted>2016-11-08T03:26:07Z</cp:lastPrinted>
  <dcterms:created xsi:type="dcterms:W3CDTF">2016-10-04T23:44:57Z</dcterms:created>
  <dcterms:modified xsi:type="dcterms:W3CDTF">2016-11-09T04:14:11Z</dcterms:modified>
</cp:coreProperties>
</file>